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bookViews>
    <workbookView xWindow="0" yWindow="0" windowWidth="24000" windowHeight="9450"/>
  </bookViews>
  <sheets>
    <sheet name="データベース" sheetId="1" r:id="rId1"/>
    <sheet name="学校飲料水10項目" sheetId="2" r:id="rId2"/>
    <sheet name="それ以外" sheetId="3" r:id="rId3"/>
  </sheets>
  <definedNames>
    <definedName name="_xlnm.Print_Area" localSheetId="2">それ以外!$A$1:$L$41</definedName>
    <definedName name="_xlnm.Print_Area" localSheetId="1">学校飲料水10項目!$A$1:$L$41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2" l="1"/>
  <c r="C37" i="3" l="1"/>
  <c r="F23" i="3"/>
  <c r="F22" i="3"/>
  <c r="F21" i="3"/>
  <c r="F20" i="3"/>
  <c r="F19" i="3"/>
  <c r="F18" i="3"/>
  <c r="I13" i="3"/>
  <c r="F31" i="3" l="1"/>
  <c r="F30" i="3"/>
  <c r="F29" i="3"/>
  <c r="F28" i="3"/>
  <c r="F27" i="3"/>
  <c r="F26" i="3"/>
  <c r="F25" i="3"/>
  <c r="F24" i="3"/>
  <c r="F17" i="3"/>
  <c r="F16" i="3"/>
  <c r="A14" i="3"/>
  <c r="E13" i="3"/>
  <c r="I12" i="3"/>
  <c r="C12" i="3"/>
  <c r="I11" i="3"/>
  <c r="C11" i="3"/>
  <c r="A10" i="3"/>
  <c r="K3" i="3"/>
  <c r="F25" i="2"/>
  <c r="F24" i="2"/>
  <c r="F23" i="2"/>
  <c r="F22" i="2"/>
  <c r="F21" i="2"/>
  <c r="F20" i="2" l="1"/>
  <c r="F19" i="2"/>
  <c r="F18" i="2"/>
  <c r="F17" i="2"/>
  <c r="F16" i="2"/>
  <c r="A14" i="2" l="1"/>
  <c r="A10" i="2"/>
  <c r="I12" i="2"/>
  <c r="I11" i="2"/>
  <c r="E13" i="2"/>
  <c r="C12" i="2"/>
  <c r="C11" i="2"/>
  <c r="K3" i="2"/>
</calcChain>
</file>

<file path=xl/sharedStrings.xml><?xml version="1.0" encoding="utf-8"?>
<sst xmlns="http://schemas.openxmlformats.org/spreadsheetml/2006/main" count="355" uniqueCount="130">
  <si>
    <t>テトラクロロエチレン</t>
  </si>
  <si>
    <t>トリクロロエチレン</t>
  </si>
  <si>
    <t>鉄</t>
  </si>
  <si>
    <t>マンガン</t>
  </si>
  <si>
    <t>塩化物イオン</t>
  </si>
  <si>
    <t>有機物</t>
  </si>
  <si>
    <t>ｐＨ</t>
  </si>
  <si>
    <t>味</t>
  </si>
  <si>
    <t>臭気</t>
  </si>
  <si>
    <t>色度</t>
  </si>
  <si>
    <t>濁度</t>
  </si>
  <si>
    <t>　</t>
  </si>
  <si>
    <t>№</t>
    <phoneticPr fontId="1"/>
  </si>
  <si>
    <t>発行日</t>
  </si>
  <si>
    <t>　　　　　　〒321-0165　宇都宮市緑五丁目1番5号</t>
    <phoneticPr fontId="1"/>
  </si>
  <si>
    <t>　　　　　　一般社団法人  栃木県薬剤師会</t>
    <rPh sb="6" eb="8">
      <t>イッパン</t>
    </rPh>
    <phoneticPr fontId="9"/>
  </si>
  <si>
    <t>　    　　　　　  会　長  梅　野　和　邦</t>
    <rPh sb="17" eb="18">
      <t>ウメ</t>
    </rPh>
    <rPh sb="19" eb="20">
      <t>ヤ</t>
    </rPh>
    <rPh sb="21" eb="22">
      <t>カズ</t>
    </rPh>
    <rPh sb="23" eb="24">
      <t>クニ</t>
    </rPh>
    <phoneticPr fontId="9"/>
  </si>
  <si>
    <t xml:space="preserve"> </t>
  </si>
  <si>
    <t>　　                 TEL  028-658-9879</t>
    <phoneticPr fontId="1"/>
  </si>
  <si>
    <t>検査依頼者</t>
    <phoneticPr fontId="1"/>
  </si>
  <si>
    <t>採水場所</t>
    <phoneticPr fontId="1"/>
  </si>
  <si>
    <t>採水日</t>
    <phoneticPr fontId="1"/>
  </si>
  <si>
    <t>水の種類</t>
    <phoneticPr fontId="1"/>
  </si>
  <si>
    <t>検査内容</t>
    <phoneticPr fontId="1"/>
  </si>
  <si>
    <t>項目</t>
  </si>
  <si>
    <t>種別</t>
    <rPh sb="0" eb="2">
      <t>シュベツ</t>
    </rPh>
    <phoneticPr fontId="9"/>
  </si>
  <si>
    <t>御依頼の検査結果は以下のとおりです。</t>
    <rPh sb="4" eb="6">
      <t>ケンサ</t>
    </rPh>
    <phoneticPr fontId="9"/>
  </si>
  <si>
    <t>検　査　項　目</t>
    <phoneticPr fontId="1"/>
  </si>
  <si>
    <t>検　査　結　果</t>
    <rPh sb="0" eb="1">
      <t>ケン</t>
    </rPh>
    <rPh sb="2" eb="3">
      <t>サ</t>
    </rPh>
    <rPh sb="4" eb="5">
      <t>ケツ</t>
    </rPh>
    <rPh sb="6" eb="7">
      <t>カ</t>
    </rPh>
    <phoneticPr fontId="1"/>
  </si>
  <si>
    <t>基　準　値</t>
    <rPh sb="0" eb="1">
      <t>モト</t>
    </rPh>
    <rPh sb="2" eb="3">
      <t>ジュン</t>
    </rPh>
    <rPh sb="4" eb="5">
      <t>チ</t>
    </rPh>
    <phoneticPr fontId="1"/>
  </si>
  <si>
    <t>一般細菌</t>
  </si>
  <si>
    <t>100個／mℓ以下</t>
  </si>
  <si>
    <t>大腸菌</t>
  </si>
  <si>
    <t>検出されないこと</t>
  </si>
  <si>
    <t>200mg／L以下</t>
  </si>
  <si>
    <t>有機物(全有機炭素(TOC)の量）</t>
  </si>
  <si>
    <t>3.0 mg／L以下</t>
  </si>
  <si>
    <t>ｐＨ値</t>
  </si>
  <si>
    <t>5.8以上8.6以下</t>
  </si>
  <si>
    <t>異常でないこと</t>
  </si>
  <si>
    <t>5度以下</t>
  </si>
  <si>
    <t>2度以下</t>
  </si>
  <si>
    <t>総合判定：</t>
    <rPh sb="0" eb="2">
      <t>ソウゴウ</t>
    </rPh>
    <rPh sb="2" eb="4">
      <t>ハンテイ</t>
    </rPh>
    <phoneticPr fontId="1"/>
  </si>
  <si>
    <t>検査機関：一般社団法人 栃木県薬剤師会検査センター</t>
    <phoneticPr fontId="1"/>
  </si>
  <si>
    <t>　　検査責任者：藤本　亨</t>
    <rPh sb="8" eb="10">
      <t>フジモト</t>
    </rPh>
    <rPh sb="11" eb="12">
      <t>トオル</t>
    </rPh>
    <phoneticPr fontId="9"/>
  </si>
  <si>
    <t>　　</t>
    <phoneticPr fontId="1"/>
  </si>
  <si>
    <t>備考：検査方法及び基準値は、水質基準に関する省令（H15.5.30）厚生労働省令第101号等による。</t>
    <rPh sb="0" eb="2">
      <t>ビコウ</t>
    </rPh>
    <rPh sb="3" eb="5">
      <t>ケンサ</t>
    </rPh>
    <rPh sb="5" eb="7">
      <t>ホウホウ</t>
    </rPh>
    <rPh sb="7" eb="8">
      <t>オヨ</t>
    </rPh>
    <rPh sb="9" eb="12">
      <t>キジュンチ</t>
    </rPh>
    <rPh sb="14" eb="16">
      <t>スイシツ</t>
    </rPh>
    <rPh sb="16" eb="18">
      <t>キジュン</t>
    </rPh>
    <rPh sb="19" eb="20">
      <t>カン</t>
    </rPh>
    <rPh sb="22" eb="24">
      <t>ショウレイ</t>
    </rPh>
    <rPh sb="34" eb="36">
      <t>コウセイ</t>
    </rPh>
    <rPh sb="36" eb="38">
      <t>ロウドウ</t>
    </rPh>
    <rPh sb="38" eb="39">
      <t>ショウ</t>
    </rPh>
    <rPh sb="39" eb="40">
      <t>レイ</t>
    </rPh>
    <rPh sb="40" eb="41">
      <t>ダイ</t>
    </rPh>
    <rPh sb="44" eb="45">
      <t>ゴウ</t>
    </rPh>
    <rPh sb="45" eb="46">
      <t>トウ</t>
    </rPh>
    <phoneticPr fontId="1"/>
  </si>
  <si>
    <t>水質は変化します。定期的に水質検査を受けましょう。</t>
    <phoneticPr fontId="1"/>
  </si>
  <si>
    <t>遊離残留塩素(現地測定値)</t>
  </si>
  <si>
    <t>0.1mg／L以上</t>
  </si>
  <si>
    <t>上記検査範囲において適合です。</t>
  </si>
  <si>
    <t>亜硝酸態窒素</t>
    <rPh sb="0" eb="3">
      <t>アショウサン</t>
    </rPh>
    <rPh sb="3" eb="4">
      <t>タイ</t>
    </rPh>
    <rPh sb="4" eb="6">
      <t>チッソ</t>
    </rPh>
    <phoneticPr fontId="1"/>
  </si>
  <si>
    <t>鉄及びその化合物</t>
    <rPh sb="1" eb="2">
      <t>オヨ</t>
    </rPh>
    <rPh sb="5" eb="8">
      <t>カゴウブツ</t>
    </rPh>
    <phoneticPr fontId="1"/>
  </si>
  <si>
    <t>マンガン及びその化合物</t>
    <rPh sb="4" eb="5">
      <t>オヨ</t>
    </rPh>
    <rPh sb="8" eb="11">
      <t>カゴウブツ</t>
    </rPh>
    <phoneticPr fontId="1"/>
  </si>
  <si>
    <t>硝酸態及び亜硝酸態窒素</t>
    <rPh sb="3" eb="4">
      <t>オヨ</t>
    </rPh>
    <phoneticPr fontId="1"/>
  </si>
  <si>
    <t>0.04mg／L以下</t>
    <rPh sb="7" eb="9">
      <t>イカ</t>
    </rPh>
    <phoneticPr fontId="1"/>
  </si>
  <si>
    <t>10mg／L以下</t>
    <phoneticPr fontId="1"/>
  </si>
  <si>
    <t>0.01mg／L以下</t>
    <rPh sb="7" eb="9">
      <t>イカ</t>
    </rPh>
    <phoneticPr fontId="1"/>
  </si>
  <si>
    <t>0.01mg／L以下</t>
    <rPh sb="6" eb="8">
      <t>イカ</t>
    </rPh>
    <phoneticPr fontId="1"/>
  </si>
  <si>
    <t>0.3mg／L以下</t>
    <rPh sb="6" eb="8">
      <t>イカ</t>
    </rPh>
    <phoneticPr fontId="1"/>
  </si>
  <si>
    <t>0.05mg／L以下</t>
    <rPh sb="5" eb="9">
      <t>・Ｌイカ</t>
    </rPh>
    <phoneticPr fontId="1"/>
  </si>
  <si>
    <t>年間№</t>
    <rPh sb="0" eb="3">
      <t>ネンカンナンバー</t>
    </rPh>
    <phoneticPr fontId="1"/>
  </si>
  <si>
    <t>判定</t>
    <rPh sb="0" eb="2">
      <t>ハンテイ</t>
    </rPh>
    <phoneticPr fontId="1"/>
  </si>
  <si>
    <t>受付日</t>
    <rPh sb="0" eb="3">
      <t>ウケツケビ</t>
    </rPh>
    <phoneticPr fontId="1"/>
  </si>
  <si>
    <t>発行日</t>
    <rPh sb="0" eb="2">
      <t>ハッコウ</t>
    </rPh>
    <rPh sb="2" eb="3">
      <t>ビ</t>
    </rPh>
    <phoneticPr fontId="1"/>
  </si>
  <si>
    <t>記号</t>
    <rPh sb="0" eb="2">
      <t>キゴウ</t>
    </rPh>
    <phoneticPr fontId="1"/>
  </si>
  <si>
    <t>【　種別　】
一般・営業</t>
    <rPh sb="7" eb="9">
      <t>イッパン</t>
    </rPh>
    <rPh sb="10" eb="12">
      <t>エイギョウ</t>
    </rPh>
    <phoneticPr fontId="1"/>
  </si>
  <si>
    <t>検査依頼者</t>
    <rPh sb="0" eb="2">
      <t>ケンサ</t>
    </rPh>
    <rPh sb="2" eb="4">
      <t>イライ</t>
    </rPh>
    <rPh sb="4" eb="5">
      <t>シャ</t>
    </rPh>
    <phoneticPr fontId="1"/>
  </si>
  <si>
    <t>採水場所</t>
    <rPh sb="0" eb="2">
      <t>サイスイ</t>
    </rPh>
    <rPh sb="2" eb="4">
      <t>バショ</t>
    </rPh>
    <phoneticPr fontId="1"/>
  </si>
  <si>
    <t>採水日</t>
    <rPh sb="0" eb="2">
      <t>サイスイ</t>
    </rPh>
    <rPh sb="2" eb="3">
      <t>ビ</t>
    </rPh>
    <phoneticPr fontId="1"/>
  </si>
  <si>
    <t>水の種類</t>
    <rPh sb="0" eb="1">
      <t>ミズ</t>
    </rPh>
    <rPh sb="2" eb="4">
      <t>シュルイ</t>
    </rPh>
    <phoneticPr fontId="1"/>
  </si>
  <si>
    <t>項目</t>
    <rPh sb="0" eb="2">
      <t>コウモク</t>
    </rPh>
    <phoneticPr fontId="1"/>
  </si>
  <si>
    <t>一般細菌</t>
    <rPh sb="0" eb="2">
      <t>イッパン</t>
    </rPh>
    <rPh sb="2" eb="4">
      <t>サイキン</t>
    </rPh>
    <phoneticPr fontId="1"/>
  </si>
  <si>
    <t>大腸菌（群）</t>
    <rPh sb="0" eb="3">
      <t>ダイチョウキン</t>
    </rPh>
    <rPh sb="4" eb="5">
      <t>グン</t>
    </rPh>
    <phoneticPr fontId="1"/>
  </si>
  <si>
    <t>硝酸態窒素・亜硝酸態窒素</t>
    <rPh sb="0" eb="2">
      <t>ショウサン</t>
    </rPh>
    <rPh sb="2" eb="3">
      <t>タイ</t>
    </rPh>
    <rPh sb="3" eb="5">
      <t>チッソ</t>
    </rPh>
    <rPh sb="6" eb="9">
      <t>アショウサン</t>
    </rPh>
    <rPh sb="9" eb="10">
      <t>タイ</t>
    </rPh>
    <rPh sb="10" eb="12">
      <t>チッソ</t>
    </rPh>
    <phoneticPr fontId="1"/>
  </si>
  <si>
    <t>遊離残留塩素</t>
    <rPh sb="0" eb="2">
      <t>ユウリ</t>
    </rPh>
    <rPh sb="2" eb="4">
      <t>ザンリュウ</t>
    </rPh>
    <rPh sb="4" eb="6">
      <t>エンソ</t>
    </rPh>
    <phoneticPr fontId="1"/>
  </si>
  <si>
    <t>適合</t>
  </si>
  <si>
    <t>学校飲料水</t>
  </si>
  <si>
    <t>学校薬剤師</t>
  </si>
  <si>
    <t>佐野市立佐野小学校</t>
  </si>
  <si>
    <t>佐野市立天明小学校</t>
  </si>
  <si>
    <t>佐野市立植野小学校</t>
  </si>
  <si>
    <t>佐野市立界小学校</t>
  </si>
  <si>
    <t>佐野市立犬伏小学校</t>
  </si>
  <si>
    <t>佐野市立犬伏東小学校</t>
  </si>
  <si>
    <t>佐野市立城北小学校</t>
  </si>
  <si>
    <t>佐野市立吾妻小学校</t>
  </si>
  <si>
    <t>佐野市立石塚小学校</t>
  </si>
  <si>
    <t>佐野市立田沼小学校</t>
  </si>
  <si>
    <t>佐野市立吉水小学校</t>
  </si>
  <si>
    <t>佐野市立栃本小学校</t>
  </si>
  <si>
    <t>佐野市立多田小学校</t>
  </si>
  <si>
    <t>佐野市立城東中学校</t>
  </si>
  <si>
    <t>佐野市立西中学校　2F保健室前</t>
  </si>
  <si>
    <t>佐野市立南中学校</t>
  </si>
  <si>
    <t>佐野市立北中学校</t>
  </si>
  <si>
    <t>佐野市立赤見中学校</t>
  </si>
  <si>
    <t>佐野市立田沼東中学校</t>
  </si>
  <si>
    <t>佐野市立あそ野学園義務教育学校</t>
  </si>
  <si>
    <t>佐野市立葛生義務教育学校</t>
  </si>
  <si>
    <t>県立佐野高等学校</t>
  </si>
  <si>
    <t>県立佐野東高等学校　本館保健室</t>
  </si>
  <si>
    <t>県立佐野東高等学校　北校舎</t>
  </si>
  <si>
    <t>県立佐野東高等学校　体育館</t>
  </si>
  <si>
    <t>県立佐野東高等学校　南校舎</t>
  </si>
  <si>
    <t>県立佐野東高等学校　家庭科棟</t>
  </si>
  <si>
    <t>県立佐野松桜高等学校　保健室</t>
  </si>
  <si>
    <t>佐野清澄高等学校</t>
  </si>
  <si>
    <t>佐野日本大学高等学校・中等教育学校</t>
  </si>
  <si>
    <t>佐野みのり幼稚園</t>
  </si>
  <si>
    <t>佐野市立赤見小学校</t>
  </si>
  <si>
    <t>佐野市立出流原小学校</t>
  </si>
  <si>
    <t>0.4</t>
  </si>
  <si>
    <t>0.2</t>
  </si>
  <si>
    <t>0.15</t>
  </si>
  <si>
    <t>0.1</t>
  </si>
  <si>
    <t>0.3</t>
  </si>
  <si>
    <t>認定こども園犬伏幼稚園</t>
  </si>
  <si>
    <t>認定こども園愛育幼稚園</t>
  </si>
  <si>
    <t>旗川幼稚園</t>
  </si>
  <si>
    <t>認定こども園育成館幼稚園</t>
  </si>
  <si>
    <t>認定こども園佐野たちばな幼稚園</t>
  </si>
  <si>
    <t>認定こども園あかみ幼稚園</t>
  </si>
  <si>
    <t>認定こども園こばと</t>
  </si>
  <si>
    <t>認定こども園明星幼稚園</t>
  </si>
  <si>
    <t>馬門鏡もち保育園</t>
  </si>
  <si>
    <t>佐野市立旗川小学校</t>
  </si>
  <si>
    <t>認定こども園呑竜幼稚園　外水道</t>
  </si>
  <si>
    <t>洗心幼稚園認定こども園</t>
  </si>
  <si>
    <t>0.25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</si>
</sst>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yyyy&quot;年&quot;m&quot;月&quot;d&quot;日&quot;;@"/>
    <numFmt numFmtId="177" formatCode="0.0"/>
  </numFmts>
  <fonts count="19" x14ac:knownFonts="1"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9"/>
      <name val="ＭＳ 明朝"/>
      <family val="1"/>
      <charset val="128"/>
    </font>
    <font>
      <sz val="18"/>
      <name val="ＭＳ 明朝"/>
      <family val="1"/>
      <charset val="128"/>
    </font>
    <font>
      <sz val="36"/>
      <name val="ＭＳ 明朝"/>
      <family val="1"/>
      <charset val="128"/>
    </font>
    <font>
      <sz val="36"/>
      <color theme="1"/>
      <name val="ＭＳ Ｐゴシック"/>
      <family val="2"/>
      <charset val="128"/>
      <scheme val="minor"/>
    </font>
    <font>
      <sz val="16"/>
      <name val="ＭＳ 明朝"/>
      <family val="1"/>
      <charset val="128"/>
    </font>
    <font>
      <sz val="6"/>
      <name val="ＭＳ Ｐゴシック"/>
      <family val="3"/>
      <charset val="128"/>
    </font>
    <font>
      <b/>
      <sz val="23"/>
      <name val="ＭＳ 明朝"/>
      <family val="1"/>
      <charset val="128"/>
    </font>
    <font>
      <sz val="18"/>
      <color indexed="8"/>
      <name val="ＭＳ 明朝"/>
      <family val="1"/>
      <charset val="128"/>
    </font>
    <font>
      <b/>
      <sz val="22"/>
      <name val="ＭＳ 明朝"/>
      <family val="1"/>
      <charset val="128"/>
    </font>
    <font>
      <sz val="10"/>
      <name val="ＭＳ 明朝"/>
      <family val="1"/>
      <charset val="128"/>
    </font>
    <font>
      <sz val="20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b/>
      <sz val="11"/>
      <name val="ＭＳ Ｐゴシック"/>
      <family val="2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</fills>
  <borders count="34">
    <border>
      <left/>
      <right/>
      <top/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medium">
        <color theme="6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tted">
        <color indexed="8"/>
      </bottom>
      <diagonal/>
    </border>
    <border>
      <left/>
      <right/>
      <top style="dotted">
        <color indexed="8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</borders>
  <cellStyleXfs count="1">
    <xf numFmtId="0" fontId="0" fillId="0" borderId="0">
      <alignment vertical="center"/>
    </xf>
  </cellStyleXfs>
  <cellXfs count="103">
    <xf numFmtId="0" fontId="0" fillId="0" borderId="0" xfId="0">
      <alignment vertical="center"/>
    </xf>
    <xf numFmtId="176" fontId="3" fillId="3" borderId="0" xfId="0" applyNumberFormat="1" applyFont="1" applyFill="1" applyAlignment="1">
      <alignment vertical="center"/>
    </xf>
    <xf numFmtId="176" fontId="4" fillId="3" borderId="0" xfId="0" applyNumberFormat="1" applyFont="1" applyFill="1" applyAlignment="1">
      <alignment horizontal="right" vertical="center"/>
    </xf>
    <xf numFmtId="176" fontId="0" fillId="0" borderId="0" xfId="0" applyNumberFormat="1">
      <alignment vertical="center"/>
    </xf>
    <xf numFmtId="176" fontId="3" fillId="3" borderId="4" xfId="0" applyNumberFormat="1" applyFont="1" applyFill="1" applyBorder="1" applyAlignment="1">
      <alignment vertical="center"/>
    </xf>
    <xf numFmtId="176" fontId="8" fillId="3" borderId="0" xfId="0" applyNumberFormat="1" applyFont="1" applyFill="1" applyBorder="1" applyAlignment="1">
      <alignment horizontal="right" vertical="center"/>
    </xf>
    <xf numFmtId="176" fontId="3" fillId="3" borderId="0" xfId="0" applyNumberFormat="1" applyFont="1" applyFill="1" applyBorder="1" applyAlignment="1">
      <alignment horizontal="left" vertical="center"/>
    </xf>
    <xf numFmtId="176" fontId="8" fillId="3" borderId="0" xfId="0" applyNumberFormat="1" applyFont="1" applyFill="1" applyBorder="1" applyAlignment="1">
      <alignment horizontal="center" vertical="center"/>
    </xf>
    <xf numFmtId="176" fontId="5" fillId="3" borderId="0" xfId="0" applyNumberFormat="1" applyFont="1" applyFill="1" applyBorder="1" applyAlignment="1">
      <alignment vertical="center"/>
    </xf>
    <xf numFmtId="176" fontId="2" fillId="3" borderId="0" xfId="0" applyNumberFormat="1" applyFont="1" applyFill="1" applyBorder="1" applyAlignment="1">
      <alignment horizontal="left" vertical="center"/>
    </xf>
    <xf numFmtId="176" fontId="3" fillId="3" borderId="0" xfId="0" applyNumberFormat="1" applyFont="1" applyFill="1" applyBorder="1" applyAlignment="1">
      <alignment vertical="center"/>
    </xf>
    <xf numFmtId="176" fontId="8" fillId="3" borderId="0" xfId="0" applyNumberFormat="1" applyFont="1" applyFill="1" applyBorder="1" applyAlignment="1">
      <alignment vertical="center"/>
    </xf>
    <xf numFmtId="176" fontId="5" fillId="3" borderId="6" xfId="0" applyNumberFormat="1" applyFont="1" applyFill="1" applyBorder="1" applyAlignment="1">
      <alignment horizontal="center" vertical="center"/>
    </xf>
    <xf numFmtId="176" fontId="5" fillId="3" borderId="13" xfId="0" applyNumberFormat="1" applyFont="1" applyFill="1" applyBorder="1" applyAlignment="1">
      <alignment vertical="center"/>
    </xf>
    <xf numFmtId="176" fontId="5" fillId="3" borderId="14" xfId="0" applyNumberFormat="1" applyFont="1" applyFill="1" applyBorder="1" applyAlignment="1">
      <alignment horizontal="center" vertical="center"/>
    </xf>
    <xf numFmtId="176" fontId="5" fillId="3" borderId="0" xfId="0" applyNumberFormat="1" applyFont="1" applyFill="1" applyBorder="1" applyAlignment="1">
      <alignment horizontal="left" vertical="center"/>
    </xf>
    <xf numFmtId="176" fontId="5" fillId="3" borderId="0" xfId="0" applyNumberFormat="1" applyFont="1" applyFill="1" applyBorder="1" applyAlignment="1">
      <alignment horizontal="center" vertical="center"/>
    </xf>
    <xf numFmtId="176" fontId="5" fillId="3" borderId="0" xfId="0" applyNumberFormat="1" applyFont="1" applyFill="1" applyBorder="1" applyAlignment="1">
      <alignment horizontal="right" vertical="center"/>
    </xf>
    <xf numFmtId="176" fontId="5" fillId="3" borderId="29" xfId="0" applyNumberFormat="1" applyFont="1" applyFill="1" applyBorder="1" applyAlignment="1">
      <alignment vertical="center"/>
    </xf>
    <xf numFmtId="176" fontId="11" fillId="3" borderId="16" xfId="0" applyNumberFormat="1" applyFont="1" applyFill="1" applyBorder="1" applyAlignment="1">
      <alignment vertical="center"/>
    </xf>
    <xf numFmtId="176" fontId="5" fillId="3" borderId="17" xfId="0" applyNumberFormat="1" applyFont="1" applyFill="1" applyBorder="1" applyAlignment="1">
      <alignment vertical="center"/>
    </xf>
    <xf numFmtId="176" fontId="5" fillId="3" borderId="17" xfId="0" applyNumberFormat="1" applyFont="1" applyFill="1" applyBorder="1" applyAlignment="1">
      <alignment horizontal="center" vertical="center"/>
    </xf>
    <xf numFmtId="176" fontId="5" fillId="3" borderId="18" xfId="0" applyNumberFormat="1" applyFont="1" applyFill="1" applyBorder="1" applyAlignment="1">
      <alignment vertical="center"/>
    </xf>
    <xf numFmtId="176" fontId="2" fillId="3" borderId="26" xfId="0" applyNumberFormat="1" applyFont="1" applyFill="1" applyBorder="1" applyAlignment="1">
      <alignment vertical="center"/>
    </xf>
    <xf numFmtId="176" fontId="3" fillId="3" borderId="0" xfId="0" applyNumberFormat="1" applyFont="1" applyFill="1" applyBorder="1" applyAlignment="1">
      <alignment horizontal="center"/>
    </xf>
    <xf numFmtId="176" fontId="13" fillId="3" borderId="0" xfId="0" applyNumberFormat="1" applyFont="1" applyFill="1" applyBorder="1" applyAlignment="1">
      <alignment horizontal="center"/>
    </xf>
    <xf numFmtId="176" fontId="3" fillId="3" borderId="0" xfId="0" applyNumberFormat="1" applyFont="1" applyFill="1" applyBorder="1" applyAlignment="1">
      <alignment horizontal="center" vertical="top"/>
    </xf>
    <xf numFmtId="176" fontId="0" fillId="0" borderId="0" xfId="0" applyNumberFormat="1" applyAlignment="1">
      <alignment horizontal="right" vertical="center"/>
    </xf>
    <xf numFmtId="0" fontId="14" fillId="0" borderId="0" xfId="0" applyFont="1">
      <alignment vertical="center"/>
    </xf>
    <xf numFmtId="0" fontId="0" fillId="0" borderId="0" xfId="0" applyBorder="1">
      <alignment vertical="center"/>
    </xf>
    <xf numFmtId="0" fontId="5" fillId="3" borderId="14" xfId="0" applyNumberFormat="1" applyFont="1" applyFill="1" applyBorder="1" applyAlignment="1">
      <alignment horizontal="center" vertical="center"/>
    </xf>
    <xf numFmtId="176" fontId="5" fillId="3" borderId="0" xfId="0" applyNumberFormat="1" applyFont="1" applyFill="1" applyBorder="1" applyAlignment="1">
      <alignment horizontal="left" vertical="center"/>
    </xf>
    <xf numFmtId="176" fontId="5" fillId="3" borderId="17" xfId="0" applyNumberFormat="1" applyFont="1" applyFill="1" applyBorder="1" applyAlignment="1">
      <alignment horizontal="center" vertical="center"/>
    </xf>
    <xf numFmtId="176" fontId="5" fillId="3" borderId="6" xfId="0" applyNumberFormat="1" applyFont="1" applyFill="1" applyBorder="1" applyAlignment="1">
      <alignment horizontal="center" vertical="center"/>
    </xf>
    <xf numFmtId="176" fontId="5" fillId="3" borderId="14" xfId="0" applyNumberFormat="1" applyFont="1" applyFill="1" applyBorder="1" applyAlignment="1">
      <alignment horizontal="center" vertical="center"/>
    </xf>
    <xf numFmtId="176" fontId="5" fillId="3" borderId="0" xfId="0" applyNumberFormat="1" applyFont="1" applyFill="1" applyBorder="1" applyAlignment="1">
      <alignment horizontal="center" vertical="center"/>
    </xf>
    <xf numFmtId="176" fontId="7" fillId="0" borderId="0" xfId="0" applyNumberFormat="1" applyFont="1">
      <alignment vertical="center"/>
    </xf>
    <xf numFmtId="0" fontId="7" fillId="0" borderId="0" xfId="0" applyFont="1">
      <alignment vertical="center"/>
    </xf>
    <xf numFmtId="0" fontId="16" fillId="2" borderId="1" xfId="0" applyFont="1" applyFill="1" applyBorder="1" applyAlignment="1">
      <alignment vertical="center" wrapText="1"/>
    </xf>
    <xf numFmtId="176" fontId="17" fillId="2" borderId="1" xfId="0" applyNumberFormat="1" applyFont="1" applyFill="1" applyBorder="1" applyAlignment="1">
      <alignment vertical="center" wrapText="1"/>
    </xf>
    <xf numFmtId="176" fontId="16" fillId="2" borderId="1" xfId="0" applyNumberFormat="1" applyFont="1" applyFill="1" applyBorder="1" applyAlignment="1">
      <alignment vertical="center" wrapText="1"/>
    </xf>
    <xf numFmtId="0" fontId="17" fillId="2" borderId="1" xfId="0" applyFont="1" applyFill="1" applyBorder="1" applyAlignment="1">
      <alignment vertical="center" wrapText="1" shrinkToFit="1"/>
    </xf>
    <xf numFmtId="0" fontId="18" fillId="2" borderId="2" xfId="0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/>
    </xf>
    <xf numFmtId="176" fontId="6" fillId="3" borderId="0" xfId="0" applyNumberFormat="1" applyFont="1" applyFill="1" applyBorder="1" applyAlignment="1">
      <alignment vertical="center"/>
    </xf>
    <xf numFmtId="176" fontId="7" fillId="0" borderId="0" xfId="0" applyNumberFormat="1" applyFont="1" applyBorder="1" applyAlignment="1">
      <alignment vertical="center"/>
    </xf>
    <xf numFmtId="176" fontId="5" fillId="3" borderId="0" xfId="0" applyNumberFormat="1" applyFont="1" applyFill="1" applyBorder="1" applyAlignment="1">
      <alignment horizontal="center" vertical="center"/>
    </xf>
    <xf numFmtId="176" fontId="8" fillId="3" borderId="0" xfId="0" applyNumberFormat="1" applyFont="1" applyFill="1" applyBorder="1" applyAlignment="1">
      <alignment horizontal="left"/>
    </xf>
    <xf numFmtId="176" fontId="8" fillId="3" borderId="0" xfId="0" applyNumberFormat="1" applyFont="1" applyFill="1" applyAlignment="1">
      <alignment horizontal="left"/>
    </xf>
    <xf numFmtId="176" fontId="8" fillId="3" borderId="0" xfId="0" applyNumberFormat="1" applyFont="1" applyFill="1" applyAlignment="1">
      <alignment horizontal="left" vertical="center"/>
    </xf>
    <xf numFmtId="176" fontId="8" fillId="3" borderId="0" xfId="0" applyNumberFormat="1" applyFont="1" applyFill="1" applyBorder="1" applyAlignment="1">
      <alignment horizontal="left" vertical="center"/>
    </xf>
    <xf numFmtId="176" fontId="6" fillId="3" borderId="5" xfId="0" applyNumberFormat="1" applyFont="1" applyFill="1" applyBorder="1" applyAlignment="1">
      <alignment horizontal="center" vertical="center"/>
    </xf>
    <xf numFmtId="176" fontId="5" fillId="3" borderId="6" xfId="0" applyNumberFormat="1" applyFont="1" applyFill="1" applyBorder="1" applyAlignment="1">
      <alignment horizontal="center" vertical="center"/>
    </xf>
    <xf numFmtId="176" fontId="5" fillId="3" borderId="7" xfId="0" applyNumberFormat="1" applyFont="1" applyFill="1" applyBorder="1" applyAlignment="1">
      <alignment horizontal="center" vertical="center" shrinkToFit="1"/>
    </xf>
    <xf numFmtId="176" fontId="5" fillId="3" borderId="8" xfId="0" applyNumberFormat="1" applyFont="1" applyFill="1" applyBorder="1" applyAlignment="1">
      <alignment horizontal="center" vertical="center" shrinkToFit="1"/>
    </xf>
    <xf numFmtId="176" fontId="5" fillId="3" borderId="9" xfId="0" applyNumberFormat="1" applyFont="1" applyFill="1" applyBorder="1" applyAlignment="1">
      <alignment horizontal="center" vertical="center" shrinkToFit="1"/>
    </xf>
    <xf numFmtId="176" fontId="5" fillId="3" borderId="10" xfId="0" applyNumberFormat="1" applyFont="1" applyFill="1" applyBorder="1" applyAlignment="1">
      <alignment horizontal="center" vertical="center"/>
    </xf>
    <xf numFmtId="176" fontId="5" fillId="3" borderId="11" xfId="0" applyNumberFormat="1" applyFont="1" applyFill="1" applyBorder="1" applyAlignment="1">
      <alignment horizontal="center" vertical="center"/>
    </xf>
    <xf numFmtId="176" fontId="5" fillId="3" borderId="12" xfId="0" applyNumberFormat="1" applyFont="1" applyFill="1" applyBorder="1" applyAlignment="1">
      <alignment horizontal="center" vertical="center"/>
    </xf>
    <xf numFmtId="176" fontId="5" fillId="3" borderId="14" xfId="0" applyNumberFormat="1" applyFont="1" applyFill="1" applyBorder="1" applyAlignment="1">
      <alignment horizontal="left" vertical="center"/>
    </xf>
    <xf numFmtId="176" fontId="5" fillId="3" borderId="15" xfId="0" applyNumberFormat="1" applyFont="1" applyFill="1" applyBorder="1" applyAlignment="1">
      <alignment horizontal="left" vertical="center"/>
    </xf>
    <xf numFmtId="176" fontId="5" fillId="3" borderId="13" xfId="0" applyNumberFormat="1" applyFont="1" applyFill="1" applyBorder="1" applyAlignment="1">
      <alignment horizontal="center" vertical="center"/>
    </xf>
    <xf numFmtId="176" fontId="5" fillId="3" borderId="14" xfId="0" applyNumberFormat="1" applyFont="1" applyFill="1" applyBorder="1" applyAlignment="1">
      <alignment horizontal="center" vertical="center"/>
    </xf>
    <xf numFmtId="176" fontId="5" fillId="3" borderId="15" xfId="0" applyNumberFormat="1" applyFont="1" applyFill="1" applyBorder="1" applyAlignment="1">
      <alignment horizontal="center" vertical="center"/>
    </xf>
    <xf numFmtId="176" fontId="5" fillId="3" borderId="0" xfId="0" applyNumberFormat="1" applyFont="1" applyFill="1" applyBorder="1" applyAlignment="1">
      <alignment horizontal="center" vertical="center" wrapText="1"/>
    </xf>
    <xf numFmtId="176" fontId="5" fillId="3" borderId="16" xfId="0" applyNumberFormat="1" applyFont="1" applyFill="1" applyBorder="1" applyAlignment="1">
      <alignment horizontal="center" vertical="center"/>
    </xf>
    <xf numFmtId="176" fontId="5" fillId="3" borderId="17" xfId="0" applyNumberFormat="1" applyFont="1" applyFill="1" applyBorder="1" applyAlignment="1">
      <alignment horizontal="center" vertical="center"/>
    </xf>
    <xf numFmtId="176" fontId="5" fillId="3" borderId="18" xfId="0" applyNumberFormat="1" applyFont="1" applyFill="1" applyBorder="1" applyAlignment="1">
      <alignment horizontal="center" vertical="center"/>
    </xf>
    <xf numFmtId="176" fontId="5" fillId="3" borderId="19" xfId="0" applyNumberFormat="1" applyFont="1" applyFill="1" applyBorder="1" applyAlignment="1">
      <alignment horizontal="center" vertical="center" shrinkToFit="1"/>
    </xf>
    <xf numFmtId="176" fontId="5" fillId="3" borderId="20" xfId="0" applyNumberFormat="1" applyFont="1" applyFill="1" applyBorder="1" applyAlignment="1">
      <alignment horizontal="center" vertical="center" shrinkToFit="1"/>
    </xf>
    <xf numFmtId="176" fontId="5" fillId="3" borderId="21" xfId="0" applyNumberFormat="1" applyFont="1" applyFill="1" applyBorder="1" applyAlignment="1">
      <alignment horizontal="center" vertical="center" shrinkToFit="1"/>
    </xf>
    <xf numFmtId="176" fontId="5" fillId="3" borderId="22" xfId="0" quotePrefix="1" applyNumberFormat="1" applyFont="1" applyFill="1" applyBorder="1" applyAlignment="1">
      <alignment horizontal="center" vertical="center" shrinkToFit="1"/>
    </xf>
    <xf numFmtId="176" fontId="5" fillId="3" borderId="23" xfId="0" applyNumberFormat="1" applyFont="1" applyFill="1" applyBorder="1" applyAlignment="1">
      <alignment horizontal="center" vertical="center" shrinkToFit="1"/>
    </xf>
    <xf numFmtId="176" fontId="5" fillId="3" borderId="10" xfId="0" applyNumberFormat="1" applyFont="1" applyFill="1" applyBorder="1" applyAlignment="1">
      <alignment horizontal="center" vertical="center" shrinkToFit="1"/>
    </xf>
    <xf numFmtId="176" fontId="5" fillId="3" borderId="11" xfId="0" applyNumberFormat="1" applyFont="1" applyFill="1" applyBorder="1" applyAlignment="1">
      <alignment horizontal="center" vertical="center" shrinkToFit="1"/>
    </xf>
    <xf numFmtId="176" fontId="5" fillId="3" borderId="24" xfId="0" applyNumberFormat="1" applyFont="1" applyFill="1" applyBorder="1" applyAlignment="1">
      <alignment horizontal="center" vertical="center" shrinkToFit="1"/>
    </xf>
    <xf numFmtId="176" fontId="5" fillId="3" borderId="25" xfId="0" quotePrefix="1" applyNumberFormat="1" applyFont="1" applyFill="1" applyBorder="1" applyAlignment="1">
      <alignment horizontal="center" vertical="center" shrinkToFit="1"/>
    </xf>
    <xf numFmtId="176" fontId="5" fillId="3" borderId="12" xfId="0" applyNumberFormat="1" applyFont="1" applyFill="1" applyBorder="1" applyAlignment="1">
      <alignment horizontal="center" vertical="center" shrinkToFit="1"/>
    </xf>
    <xf numFmtId="176" fontId="5" fillId="3" borderId="11" xfId="0" quotePrefix="1" applyNumberFormat="1" applyFont="1" applyFill="1" applyBorder="1" applyAlignment="1">
      <alignment horizontal="center" vertical="center" shrinkToFit="1"/>
    </xf>
    <xf numFmtId="176" fontId="5" fillId="3" borderId="24" xfId="0" quotePrefix="1" applyNumberFormat="1" applyFont="1" applyFill="1" applyBorder="1" applyAlignment="1">
      <alignment horizontal="center" vertical="center" shrinkToFit="1"/>
    </xf>
    <xf numFmtId="176" fontId="5" fillId="3" borderId="12" xfId="0" quotePrefix="1" applyNumberFormat="1" applyFont="1" applyFill="1" applyBorder="1" applyAlignment="1">
      <alignment horizontal="center" vertical="center" shrinkToFit="1"/>
    </xf>
    <xf numFmtId="177" fontId="5" fillId="3" borderId="25" xfId="0" quotePrefix="1" applyNumberFormat="1" applyFont="1" applyFill="1" applyBorder="1" applyAlignment="1">
      <alignment horizontal="center" vertical="center" shrinkToFit="1"/>
    </xf>
    <xf numFmtId="177" fontId="5" fillId="3" borderId="11" xfId="0" quotePrefix="1" applyNumberFormat="1" applyFont="1" applyFill="1" applyBorder="1" applyAlignment="1">
      <alignment horizontal="center" vertical="center" shrinkToFit="1"/>
    </xf>
    <xf numFmtId="177" fontId="5" fillId="3" borderId="24" xfId="0" quotePrefix="1" applyNumberFormat="1" applyFont="1" applyFill="1" applyBorder="1" applyAlignment="1">
      <alignment horizontal="center" vertical="center" shrinkToFit="1"/>
    </xf>
    <xf numFmtId="176" fontId="12" fillId="3" borderId="31" xfId="0" applyNumberFormat="1" applyFont="1" applyFill="1" applyBorder="1" applyAlignment="1">
      <alignment horizontal="center" vertical="center"/>
    </xf>
    <xf numFmtId="176" fontId="12" fillId="3" borderId="5" xfId="0" applyNumberFormat="1" applyFont="1" applyFill="1" applyBorder="1" applyAlignment="1">
      <alignment horizontal="center" vertical="center"/>
    </xf>
    <xf numFmtId="176" fontId="12" fillId="3" borderId="32" xfId="0" applyNumberFormat="1" applyFont="1" applyFill="1" applyBorder="1" applyAlignment="1">
      <alignment horizontal="center" vertical="center"/>
    </xf>
    <xf numFmtId="176" fontId="10" fillId="3" borderId="26" xfId="0" applyNumberFormat="1" applyFont="1" applyFill="1" applyBorder="1" applyAlignment="1">
      <alignment horizontal="right" vertical="center"/>
    </xf>
    <xf numFmtId="176" fontId="10" fillId="3" borderId="27" xfId="0" applyNumberFormat="1" applyFont="1" applyFill="1" applyBorder="1" applyAlignment="1">
      <alignment horizontal="right" vertical="center"/>
    </xf>
    <xf numFmtId="176" fontId="10" fillId="3" borderId="27" xfId="0" applyNumberFormat="1" applyFont="1" applyFill="1" applyBorder="1" applyAlignment="1">
      <alignment horizontal="left" vertical="center"/>
    </xf>
    <xf numFmtId="176" fontId="10" fillId="3" borderId="28" xfId="0" applyNumberFormat="1" applyFont="1" applyFill="1" applyBorder="1" applyAlignment="1">
      <alignment horizontal="left" vertical="center"/>
    </xf>
    <xf numFmtId="176" fontId="5" fillId="3" borderId="0" xfId="0" applyNumberFormat="1" applyFont="1" applyFill="1" applyBorder="1" applyAlignment="1">
      <alignment horizontal="left" vertical="center"/>
    </xf>
    <xf numFmtId="176" fontId="5" fillId="3" borderId="30" xfId="0" applyNumberFormat="1" applyFont="1" applyFill="1" applyBorder="1" applyAlignment="1">
      <alignment horizontal="left" vertical="center"/>
    </xf>
    <xf numFmtId="176" fontId="11" fillId="3" borderId="17" xfId="0" applyNumberFormat="1" applyFont="1" applyFill="1" applyBorder="1" applyAlignment="1">
      <alignment horizontal="left" vertical="center"/>
    </xf>
    <xf numFmtId="176" fontId="8" fillId="3" borderId="27" xfId="0" applyNumberFormat="1" applyFont="1" applyFill="1" applyBorder="1" applyAlignment="1">
      <alignment horizontal="left" vertical="center"/>
    </xf>
    <xf numFmtId="176" fontId="8" fillId="3" borderId="28" xfId="0" applyNumberFormat="1" applyFont="1" applyFill="1" applyBorder="1" applyAlignment="1">
      <alignment horizontal="left" vertical="center"/>
    </xf>
    <xf numFmtId="0" fontId="5" fillId="3" borderId="25" xfId="0" quotePrefix="1" applyNumberFormat="1" applyFont="1" applyFill="1" applyBorder="1" applyAlignment="1">
      <alignment horizontal="center" vertical="center" shrinkToFit="1"/>
    </xf>
    <xf numFmtId="0" fontId="5" fillId="3" borderId="11" xfId="0" applyNumberFormat="1" applyFont="1" applyFill="1" applyBorder="1" applyAlignment="1">
      <alignment horizontal="center" vertical="center" shrinkToFit="1"/>
    </xf>
    <xf numFmtId="0" fontId="5" fillId="3" borderId="24" xfId="0" applyNumberFormat="1" applyFont="1" applyFill="1" applyBorder="1" applyAlignment="1">
      <alignment horizontal="center" vertical="center" shrinkToFit="1"/>
    </xf>
    <xf numFmtId="0" fontId="0" fillId="0" borderId="33" xfId="0" applyFont="1" applyFill="1" applyBorder="1">
      <alignment vertical="center"/>
    </xf>
    <xf numFmtId="0" fontId="0" fillId="0" borderId="0" xfId="0" applyFill="1">
      <alignment vertical="center"/>
    </xf>
    <xf numFmtId="176" fontId="0" fillId="0" borderId="0" xfId="0" applyNumberFormat="1" applyFill="1">
      <alignment vertical="center"/>
    </xf>
    <xf numFmtId="0" fontId="0" fillId="0" borderId="0" xfId="0" applyFill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51954</xdr:colOff>
      <xdr:row>0</xdr:row>
      <xdr:rowOff>69273</xdr:rowOff>
    </xdr:from>
    <xdr:to>
      <xdr:col>14</xdr:col>
      <xdr:colOff>3169227</xdr:colOff>
      <xdr:row>2</xdr:row>
      <xdr:rowOff>277091</xdr:rowOff>
    </xdr:to>
    <xdr:sp macro="" textlink="">
      <xdr:nvSpPr>
        <xdr:cNvPr id="2" name="左矢印吹き出し 1"/>
        <xdr:cNvSpPr/>
      </xdr:nvSpPr>
      <xdr:spPr>
        <a:xfrm>
          <a:off x="11308772" y="69273"/>
          <a:ext cx="4502728" cy="969818"/>
        </a:xfrm>
        <a:prstGeom prst="leftArrowCallout">
          <a:avLst>
            <a:gd name="adj1" fmla="val 25000"/>
            <a:gd name="adj2" fmla="val 25000"/>
            <a:gd name="adj3" fmla="val 43939"/>
            <a:gd name="adj4" fmla="val 7947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2400"/>
            <a:t>データベースの年間№を入力し印刷できます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121227</xdr:colOff>
      <xdr:row>0</xdr:row>
      <xdr:rowOff>69273</xdr:rowOff>
    </xdr:from>
    <xdr:to>
      <xdr:col>14</xdr:col>
      <xdr:colOff>3221181</xdr:colOff>
      <xdr:row>2</xdr:row>
      <xdr:rowOff>207818</xdr:rowOff>
    </xdr:to>
    <xdr:sp macro="" textlink="">
      <xdr:nvSpPr>
        <xdr:cNvPr id="3" name="左矢印吹き出し 2"/>
        <xdr:cNvSpPr/>
      </xdr:nvSpPr>
      <xdr:spPr>
        <a:xfrm>
          <a:off x="11378045" y="69273"/>
          <a:ext cx="4485409" cy="900545"/>
        </a:xfrm>
        <a:prstGeom prst="leftArrowCallout">
          <a:avLst>
            <a:gd name="adj1" fmla="val 25000"/>
            <a:gd name="adj2" fmla="val 25000"/>
            <a:gd name="adj3" fmla="val 43939"/>
            <a:gd name="adj4" fmla="val 79477"/>
          </a:avLst>
        </a:prstGeom>
        <a:scene3d>
          <a:camera prst="orthographicFront">
            <a:rot lat="0" lon="0" rev="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2400"/>
            <a:t>データベースの年間№を入力し印刷できます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A48"/>
  <sheetViews>
    <sheetView tabSelected="1" topLeftCell="I1" zoomScale="120" zoomScaleNormal="120" workbookViewId="0">
      <selection activeCell="AC47" sqref="AC47"/>
    </sheetView>
  </sheetViews>
  <sheetFormatPr defaultRowHeight="14.25" x14ac:dyDescent="0.15"/>
  <cols>
    <col min="3" max="4" width="19.375" customWidth="1"/>
    <col min="5" max="5" width="18" customWidth="1"/>
    <col min="6" max="6" width="17.25" customWidth="1"/>
    <col min="7" max="7" width="19.375" customWidth="1"/>
    <col min="8" max="8" width="40.125" customWidth="1"/>
    <col min="9" max="9" width="18.875" customWidth="1"/>
    <col min="14" max="19" width="0" hidden="1" customWidth="1"/>
  </cols>
  <sheetData>
    <row r="1" spans="1:27" ht="54.75" customHeight="1" thickBot="1" x14ac:dyDescent="0.2">
      <c r="A1" s="38" t="s">
        <v>61</v>
      </c>
      <c r="B1" s="38" t="s">
        <v>62</v>
      </c>
      <c r="C1" s="39" t="s">
        <v>63</v>
      </c>
      <c r="D1" s="40" t="s">
        <v>64</v>
      </c>
      <c r="E1" s="38" t="s">
        <v>65</v>
      </c>
      <c r="F1" s="38" t="s">
        <v>66</v>
      </c>
      <c r="G1" s="38" t="s">
        <v>67</v>
      </c>
      <c r="H1" s="38" t="s">
        <v>68</v>
      </c>
      <c r="I1" s="39" t="s">
        <v>69</v>
      </c>
      <c r="J1" s="38" t="s">
        <v>70</v>
      </c>
      <c r="K1" s="38" t="s">
        <v>71</v>
      </c>
      <c r="L1" s="38" t="s">
        <v>72</v>
      </c>
      <c r="M1" s="41" t="s">
        <v>73</v>
      </c>
      <c r="N1" s="38" t="s">
        <v>51</v>
      </c>
      <c r="O1" s="38" t="s">
        <v>74</v>
      </c>
      <c r="P1" s="42" t="s">
        <v>0</v>
      </c>
      <c r="Q1" s="42" t="s">
        <v>1</v>
      </c>
      <c r="R1" s="42" t="s">
        <v>2</v>
      </c>
      <c r="S1" s="42" t="s">
        <v>3</v>
      </c>
      <c r="T1" s="42" t="s">
        <v>4</v>
      </c>
      <c r="U1" s="42" t="s">
        <v>5</v>
      </c>
      <c r="V1" s="42" t="s">
        <v>6</v>
      </c>
      <c r="W1" s="42" t="s">
        <v>7</v>
      </c>
      <c r="X1" s="42" t="s">
        <v>8</v>
      </c>
      <c r="Y1" s="42" t="s">
        <v>9</v>
      </c>
      <c r="Z1" s="42" t="s">
        <v>10</v>
      </c>
      <c r="AA1" s="38" t="s">
        <v>75</v>
      </c>
    </row>
    <row r="2" spans="1:27" s="100" customFormat="1" ht="20.100000000000001" customHeight="1" x14ac:dyDescent="0.15">
      <c r="A2" s="100">
        <v>242</v>
      </c>
      <c r="B2" s="100" t="s">
        <v>76</v>
      </c>
      <c r="C2" s="101">
        <v>45405</v>
      </c>
      <c r="D2" s="101">
        <v>45406</v>
      </c>
      <c r="E2" s="100">
        <v>12001</v>
      </c>
      <c r="F2" s="100" t="s">
        <v>77</v>
      </c>
      <c r="G2" s="100" t="s">
        <v>78</v>
      </c>
      <c r="H2" s="100" t="s">
        <v>79</v>
      </c>
      <c r="I2" s="101">
        <v>45404</v>
      </c>
      <c r="J2" s="100">
        <v>2</v>
      </c>
      <c r="K2" s="100">
        <v>10</v>
      </c>
      <c r="L2" s="100">
        <v>0</v>
      </c>
      <c r="M2" s="100">
        <v>0</v>
      </c>
      <c r="N2" s="100">
        <v>7.2</v>
      </c>
      <c r="O2" s="100">
        <v>0</v>
      </c>
      <c r="P2" s="100">
        <v>7</v>
      </c>
      <c r="Q2" s="100">
        <v>0</v>
      </c>
      <c r="R2" s="100">
        <v>0</v>
      </c>
      <c r="S2" s="100">
        <v>0</v>
      </c>
      <c r="T2" s="99">
        <v>7.2</v>
      </c>
      <c r="U2" s="102">
        <v>0</v>
      </c>
      <c r="V2" s="102">
        <v>7</v>
      </c>
      <c r="W2" s="102">
        <v>0</v>
      </c>
      <c r="X2" s="102">
        <v>0</v>
      </c>
      <c r="Y2" s="102">
        <v>0</v>
      </c>
      <c r="Z2" s="102">
        <v>0</v>
      </c>
      <c r="AA2" s="102" t="s">
        <v>112</v>
      </c>
    </row>
    <row r="3" spans="1:27" s="100" customFormat="1" ht="20.100000000000001" customHeight="1" x14ac:dyDescent="0.15">
      <c r="A3" s="100">
        <v>243</v>
      </c>
      <c r="B3" s="100" t="s">
        <v>76</v>
      </c>
      <c r="C3" s="101">
        <v>45405</v>
      </c>
      <c r="D3" s="101">
        <v>45406</v>
      </c>
      <c r="E3" s="100">
        <v>12002</v>
      </c>
      <c r="F3" s="100" t="s">
        <v>77</v>
      </c>
      <c r="G3" s="100" t="s">
        <v>78</v>
      </c>
      <c r="H3" s="100" t="s">
        <v>80</v>
      </c>
      <c r="I3" s="101">
        <v>45404</v>
      </c>
      <c r="J3" s="100">
        <v>2</v>
      </c>
      <c r="K3" s="100">
        <v>10</v>
      </c>
      <c r="L3" s="100">
        <v>0</v>
      </c>
      <c r="M3" s="100">
        <v>0</v>
      </c>
      <c r="N3" s="100">
        <v>5.7</v>
      </c>
      <c r="O3" s="100">
        <v>0</v>
      </c>
      <c r="P3" s="100">
        <v>6.8</v>
      </c>
      <c r="Q3" s="100">
        <v>0</v>
      </c>
      <c r="R3" s="100">
        <v>0</v>
      </c>
      <c r="S3" s="100">
        <v>0</v>
      </c>
      <c r="T3" s="99">
        <v>5.7</v>
      </c>
      <c r="U3" s="102">
        <v>0</v>
      </c>
      <c r="V3" s="102">
        <v>6.8</v>
      </c>
      <c r="W3" s="102">
        <v>0</v>
      </c>
      <c r="X3" s="102">
        <v>0</v>
      </c>
      <c r="Y3" s="102">
        <v>0</v>
      </c>
      <c r="Z3" s="102">
        <v>0</v>
      </c>
      <c r="AA3" s="102" t="s">
        <v>113</v>
      </c>
    </row>
    <row r="4" spans="1:27" s="100" customFormat="1" ht="20.100000000000001" customHeight="1" x14ac:dyDescent="0.15">
      <c r="A4" s="100">
        <v>244</v>
      </c>
      <c r="B4" s="100" t="s">
        <v>76</v>
      </c>
      <c r="C4" s="101">
        <v>45405</v>
      </c>
      <c r="D4" s="101">
        <v>45406</v>
      </c>
      <c r="E4" s="100">
        <v>12003</v>
      </c>
      <c r="F4" s="100" t="s">
        <v>77</v>
      </c>
      <c r="G4" s="100" t="s">
        <v>78</v>
      </c>
      <c r="H4" s="100" t="s">
        <v>81</v>
      </c>
      <c r="I4" s="101">
        <v>45404</v>
      </c>
      <c r="J4" s="100">
        <v>2</v>
      </c>
      <c r="K4" s="100">
        <v>10</v>
      </c>
      <c r="L4" s="100">
        <v>0</v>
      </c>
      <c r="M4" s="100">
        <v>0</v>
      </c>
      <c r="N4" s="100">
        <v>5.7</v>
      </c>
      <c r="O4" s="100">
        <v>0</v>
      </c>
      <c r="P4" s="100">
        <v>7</v>
      </c>
      <c r="Q4" s="100">
        <v>0</v>
      </c>
      <c r="R4" s="100">
        <v>0</v>
      </c>
      <c r="S4" s="100">
        <v>0</v>
      </c>
      <c r="T4" s="99">
        <v>5.7</v>
      </c>
      <c r="U4" s="102">
        <v>0</v>
      </c>
      <c r="V4" s="102">
        <v>7</v>
      </c>
      <c r="W4" s="102">
        <v>0</v>
      </c>
      <c r="X4" s="102">
        <v>0</v>
      </c>
      <c r="Y4" s="102">
        <v>0</v>
      </c>
      <c r="Z4" s="102">
        <v>0</v>
      </c>
      <c r="AA4" s="102" t="s">
        <v>113</v>
      </c>
    </row>
    <row r="5" spans="1:27" s="100" customFormat="1" ht="20.100000000000001" customHeight="1" x14ac:dyDescent="0.15">
      <c r="A5" s="100">
        <v>245</v>
      </c>
      <c r="B5" s="100" t="s">
        <v>76</v>
      </c>
      <c r="C5" s="101">
        <v>45405</v>
      </c>
      <c r="D5" s="101">
        <v>45406</v>
      </c>
      <c r="E5" s="100">
        <v>12004</v>
      </c>
      <c r="F5" s="100" t="s">
        <v>77</v>
      </c>
      <c r="G5" s="100" t="s">
        <v>78</v>
      </c>
      <c r="H5" s="100" t="s">
        <v>82</v>
      </c>
      <c r="I5" s="101">
        <v>45404</v>
      </c>
      <c r="J5" s="100">
        <v>2</v>
      </c>
      <c r="K5" s="100">
        <v>10</v>
      </c>
      <c r="L5" s="100">
        <v>0</v>
      </c>
      <c r="M5" s="100">
        <v>0</v>
      </c>
      <c r="N5" s="100">
        <v>5.7</v>
      </c>
      <c r="O5" s="100">
        <v>0</v>
      </c>
      <c r="P5" s="100">
        <v>7</v>
      </c>
      <c r="Q5" s="100">
        <v>0</v>
      </c>
      <c r="R5" s="100">
        <v>0</v>
      </c>
      <c r="S5" s="100">
        <v>0</v>
      </c>
      <c r="T5" s="99">
        <v>5.7</v>
      </c>
      <c r="U5" s="102">
        <v>0</v>
      </c>
      <c r="V5" s="102">
        <v>7</v>
      </c>
      <c r="W5" s="102">
        <v>0</v>
      </c>
      <c r="X5" s="102">
        <v>0</v>
      </c>
      <c r="Y5" s="102">
        <v>0</v>
      </c>
      <c r="Z5" s="102">
        <v>0</v>
      </c>
      <c r="AA5" s="102" t="s">
        <v>114</v>
      </c>
    </row>
    <row r="6" spans="1:27" s="100" customFormat="1" ht="20.100000000000001" customHeight="1" x14ac:dyDescent="0.15">
      <c r="A6" s="100">
        <v>246</v>
      </c>
      <c r="B6" s="100" t="s">
        <v>76</v>
      </c>
      <c r="C6" s="101">
        <v>45405</v>
      </c>
      <c r="D6" s="101">
        <v>45406</v>
      </c>
      <c r="E6" s="100">
        <v>12005</v>
      </c>
      <c r="F6" s="100" t="s">
        <v>77</v>
      </c>
      <c r="G6" s="100" t="s">
        <v>78</v>
      </c>
      <c r="H6" s="100" t="s">
        <v>83</v>
      </c>
      <c r="I6" s="101">
        <v>45404</v>
      </c>
      <c r="J6" s="100">
        <v>2</v>
      </c>
      <c r="K6" s="100">
        <v>10</v>
      </c>
      <c r="L6" s="100">
        <v>0</v>
      </c>
      <c r="M6" s="100">
        <v>0</v>
      </c>
      <c r="N6" s="100">
        <v>5.7</v>
      </c>
      <c r="O6" s="100">
        <v>0</v>
      </c>
      <c r="P6" s="100">
        <v>7</v>
      </c>
      <c r="Q6" s="100">
        <v>0</v>
      </c>
      <c r="R6" s="100">
        <v>0</v>
      </c>
      <c r="S6" s="100">
        <v>0</v>
      </c>
      <c r="T6" s="99">
        <v>5.7</v>
      </c>
      <c r="U6" s="102">
        <v>0</v>
      </c>
      <c r="V6" s="102">
        <v>7</v>
      </c>
      <c r="W6" s="102">
        <v>0</v>
      </c>
      <c r="X6" s="102">
        <v>0</v>
      </c>
      <c r="Y6" s="102">
        <v>0</v>
      </c>
      <c r="Z6" s="102">
        <v>0</v>
      </c>
      <c r="AA6" s="102" t="s">
        <v>113</v>
      </c>
    </row>
    <row r="7" spans="1:27" s="100" customFormat="1" ht="20.100000000000001" customHeight="1" x14ac:dyDescent="0.15">
      <c r="A7" s="100">
        <v>247</v>
      </c>
      <c r="B7" s="100" t="s">
        <v>76</v>
      </c>
      <c r="C7" s="101">
        <v>45405</v>
      </c>
      <c r="D7" s="101">
        <v>45406</v>
      </c>
      <c r="E7" s="100">
        <v>12006</v>
      </c>
      <c r="F7" s="100" t="s">
        <v>77</v>
      </c>
      <c r="G7" s="100" t="s">
        <v>78</v>
      </c>
      <c r="H7" s="100" t="s">
        <v>84</v>
      </c>
      <c r="I7" s="101">
        <v>45404</v>
      </c>
      <c r="J7" s="100">
        <v>2</v>
      </c>
      <c r="K7" s="100">
        <v>10</v>
      </c>
      <c r="L7" s="100">
        <v>0</v>
      </c>
      <c r="M7" s="100">
        <v>0</v>
      </c>
      <c r="N7" s="100">
        <v>5.7</v>
      </c>
      <c r="O7" s="100">
        <v>0</v>
      </c>
      <c r="P7" s="100">
        <v>7</v>
      </c>
      <c r="Q7" s="100">
        <v>0</v>
      </c>
      <c r="R7" s="100">
        <v>0</v>
      </c>
      <c r="S7" s="100">
        <v>0</v>
      </c>
      <c r="T7" s="99">
        <v>5.7</v>
      </c>
      <c r="U7" s="102">
        <v>0</v>
      </c>
      <c r="V7" s="102">
        <v>7</v>
      </c>
      <c r="W7" s="102">
        <v>0</v>
      </c>
      <c r="X7" s="102">
        <v>0</v>
      </c>
      <c r="Y7" s="102">
        <v>0</v>
      </c>
      <c r="Z7" s="102">
        <v>0</v>
      </c>
      <c r="AA7" s="102" t="s">
        <v>115</v>
      </c>
    </row>
    <row r="8" spans="1:27" s="100" customFormat="1" ht="20.100000000000001" customHeight="1" x14ac:dyDescent="0.15">
      <c r="A8" s="100">
        <v>248</v>
      </c>
      <c r="B8" s="100" t="s">
        <v>76</v>
      </c>
      <c r="C8" s="101">
        <v>45405</v>
      </c>
      <c r="D8" s="101">
        <v>45406</v>
      </c>
      <c r="E8" s="100">
        <v>12007</v>
      </c>
      <c r="F8" s="100" t="s">
        <v>77</v>
      </c>
      <c r="G8" s="100" t="s">
        <v>78</v>
      </c>
      <c r="H8" s="100" t="s">
        <v>85</v>
      </c>
      <c r="I8" s="101">
        <v>45404</v>
      </c>
      <c r="J8" s="100">
        <v>2</v>
      </c>
      <c r="K8" s="100">
        <v>10</v>
      </c>
      <c r="L8" s="100">
        <v>0</v>
      </c>
      <c r="M8" s="100">
        <v>0</v>
      </c>
      <c r="N8" s="100">
        <v>5.7</v>
      </c>
      <c r="O8" s="100">
        <v>0</v>
      </c>
      <c r="P8" s="100">
        <v>7</v>
      </c>
      <c r="Q8" s="100">
        <v>0</v>
      </c>
      <c r="R8" s="100">
        <v>0</v>
      </c>
      <c r="S8" s="100">
        <v>0</v>
      </c>
      <c r="T8" s="99">
        <v>5.7</v>
      </c>
      <c r="U8" s="102">
        <v>0</v>
      </c>
      <c r="V8" s="102">
        <v>7</v>
      </c>
      <c r="W8" s="102">
        <v>0</v>
      </c>
      <c r="X8" s="102">
        <v>0</v>
      </c>
      <c r="Y8" s="102">
        <v>0</v>
      </c>
      <c r="Z8" s="102">
        <v>0</v>
      </c>
      <c r="AA8" s="102" t="s">
        <v>115</v>
      </c>
    </row>
    <row r="9" spans="1:27" s="100" customFormat="1" ht="20.100000000000001" customHeight="1" x14ac:dyDescent="0.15">
      <c r="A9" s="100">
        <v>249</v>
      </c>
      <c r="B9" s="100" t="s">
        <v>76</v>
      </c>
      <c r="C9" s="101">
        <v>45405</v>
      </c>
      <c r="D9" s="101">
        <v>45406</v>
      </c>
      <c r="E9" s="100">
        <v>12008</v>
      </c>
      <c r="F9" s="100" t="s">
        <v>77</v>
      </c>
      <c r="G9" s="100" t="s">
        <v>78</v>
      </c>
      <c r="H9" s="100" t="s">
        <v>126</v>
      </c>
      <c r="I9" s="101">
        <v>45404</v>
      </c>
      <c r="J9" s="100">
        <v>2</v>
      </c>
      <c r="K9" s="100">
        <v>10</v>
      </c>
      <c r="L9" s="100">
        <v>0</v>
      </c>
      <c r="M9" s="100">
        <v>0</v>
      </c>
      <c r="N9" s="100">
        <v>11</v>
      </c>
      <c r="O9" s="100">
        <v>0</v>
      </c>
      <c r="P9" s="100">
        <v>7</v>
      </c>
      <c r="Q9" s="100">
        <v>0</v>
      </c>
      <c r="R9" s="100">
        <v>0</v>
      </c>
      <c r="S9" s="100">
        <v>0</v>
      </c>
      <c r="T9" s="99">
        <v>11</v>
      </c>
      <c r="U9" s="102">
        <v>0</v>
      </c>
      <c r="V9" s="102">
        <v>7</v>
      </c>
      <c r="W9" s="102">
        <v>0</v>
      </c>
      <c r="X9" s="102">
        <v>0</v>
      </c>
      <c r="Y9" s="102">
        <v>0</v>
      </c>
      <c r="Z9" s="102">
        <v>0</v>
      </c>
      <c r="AA9" s="102" t="s">
        <v>116</v>
      </c>
    </row>
    <row r="10" spans="1:27" s="100" customFormat="1" ht="20.100000000000001" customHeight="1" x14ac:dyDescent="0.15">
      <c r="A10" s="100">
        <v>250</v>
      </c>
      <c r="B10" s="100" t="s">
        <v>76</v>
      </c>
      <c r="C10" s="101">
        <v>45405</v>
      </c>
      <c r="D10" s="101">
        <v>45406</v>
      </c>
      <c r="E10" s="100">
        <v>12010</v>
      </c>
      <c r="F10" s="100" t="s">
        <v>77</v>
      </c>
      <c r="G10" s="100" t="s">
        <v>78</v>
      </c>
      <c r="H10" s="100" t="s">
        <v>86</v>
      </c>
      <c r="I10" s="101">
        <v>45404</v>
      </c>
      <c r="J10" s="100">
        <v>2</v>
      </c>
      <c r="K10" s="100">
        <v>10</v>
      </c>
      <c r="L10" s="100">
        <v>0</v>
      </c>
      <c r="M10" s="100">
        <v>0</v>
      </c>
      <c r="N10" s="100">
        <v>6.9</v>
      </c>
      <c r="O10" s="100">
        <v>0</v>
      </c>
      <c r="P10" s="100">
        <v>7</v>
      </c>
      <c r="Q10" s="100">
        <v>0</v>
      </c>
      <c r="R10" s="100">
        <v>0</v>
      </c>
      <c r="S10" s="100">
        <v>0</v>
      </c>
      <c r="T10" s="99">
        <v>6.9</v>
      </c>
      <c r="U10" s="102">
        <v>0</v>
      </c>
      <c r="V10" s="102">
        <v>7</v>
      </c>
      <c r="W10" s="102">
        <v>0</v>
      </c>
      <c r="X10" s="102">
        <v>0</v>
      </c>
      <c r="Y10" s="102">
        <v>0</v>
      </c>
      <c r="Z10" s="102">
        <v>0</v>
      </c>
      <c r="AA10" s="102" t="s">
        <v>115</v>
      </c>
    </row>
    <row r="11" spans="1:27" s="100" customFormat="1" ht="20.100000000000001" customHeight="1" x14ac:dyDescent="0.15">
      <c r="A11" s="100">
        <v>251</v>
      </c>
      <c r="B11" s="100" t="s">
        <v>76</v>
      </c>
      <c r="C11" s="101">
        <v>45405</v>
      </c>
      <c r="D11" s="101">
        <v>45406</v>
      </c>
      <c r="E11" s="100">
        <v>12012</v>
      </c>
      <c r="F11" s="100" t="s">
        <v>77</v>
      </c>
      <c r="G11" s="100" t="s">
        <v>78</v>
      </c>
      <c r="H11" s="100" t="s">
        <v>87</v>
      </c>
      <c r="I11" s="101">
        <v>45404</v>
      </c>
      <c r="J11" s="100">
        <v>2</v>
      </c>
      <c r="K11" s="100">
        <v>10</v>
      </c>
      <c r="L11" s="100">
        <v>0</v>
      </c>
      <c r="M11" s="100">
        <v>0</v>
      </c>
      <c r="N11" s="100">
        <v>12</v>
      </c>
      <c r="O11" s="100">
        <v>0</v>
      </c>
      <c r="P11" s="100">
        <v>6.9</v>
      </c>
      <c r="Q11" s="100">
        <v>0</v>
      </c>
      <c r="R11" s="100">
        <v>0</v>
      </c>
      <c r="S11" s="100">
        <v>0</v>
      </c>
      <c r="T11" s="99">
        <v>12</v>
      </c>
      <c r="U11" s="102">
        <v>0</v>
      </c>
      <c r="V11" s="102">
        <v>6.9</v>
      </c>
      <c r="W11" s="102">
        <v>0</v>
      </c>
      <c r="X11" s="102">
        <v>0</v>
      </c>
      <c r="Y11" s="102">
        <v>0</v>
      </c>
      <c r="Z11" s="102">
        <v>0</v>
      </c>
      <c r="AA11" s="102" t="s">
        <v>113</v>
      </c>
    </row>
    <row r="12" spans="1:27" s="100" customFormat="1" ht="20.100000000000001" customHeight="1" x14ac:dyDescent="0.15">
      <c r="A12" s="100">
        <v>252</v>
      </c>
      <c r="B12" s="100" t="s">
        <v>76</v>
      </c>
      <c r="C12" s="101">
        <v>45405</v>
      </c>
      <c r="D12" s="101">
        <v>45406</v>
      </c>
      <c r="E12" s="100">
        <v>12014</v>
      </c>
      <c r="F12" s="100" t="s">
        <v>77</v>
      </c>
      <c r="G12" s="100" t="s">
        <v>78</v>
      </c>
      <c r="H12" s="100" t="s">
        <v>88</v>
      </c>
      <c r="I12" s="101">
        <v>45404</v>
      </c>
      <c r="J12" s="100">
        <v>2</v>
      </c>
      <c r="K12" s="100">
        <v>10</v>
      </c>
      <c r="L12" s="100">
        <v>0</v>
      </c>
      <c r="M12" s="100">
        <v>0</v>
      </c>
      <c r="N12" s="100">
        <v>5.8</v>
      </c>
      <c r="O12" s="100">
        <v>0</v>
      </c>
      <c r="P12" s="100">
        <v>6.8</v>
      </c>
      <c r="Q12" s="100">
        <v>0</v>
      </c>
      <c r="R12" s="100">
        <v>0</v>
      </c>
      <c r="S12" s="100">
        <v>0</v>
      </c>
      <c r="T12" s="99">
        <v>5.8</v>
      </c>
      <c r="U12" s="102">
        <v>0</v>
      </c>
      <c r="V12" s="102">
        <v>6.8</v>
      </c>
      <c r="W12" s="102">
        <v>0</v>
      </c>
      <c r="X12" s="102">
        <v>0</v>
      </c>
      <c r="Y12" s="102">
        <v>0</v>
      </c>
      <c r="Z12" s="102">
        <v>0</v>
      </c>
      <c r="AA12" s="102" t="s">
        <v>113</v>
      </c>
    </row>
    <row r="13" spans="1:27" s="100" customFormat="1" ht="20.100000000000001" customHeight="1" x14ac:dyDescent="0.15">
      <c r="A13" s="100">
        <v>253</v>
      </c>
      <c r="B13" s="100" t="s">
        <v>76</v>
      </c>
      <c r="C13" s="101">
        <v>45405</v>
      </c>
      <c r="D13" s="101">
        <v>45406</v>
      </c>
      <c r="E13" s="100">
        <v>12015</v>
      </c>
      <c r="F13" s="100" t="s">
        <v>77</v>
      </c>
      <c r="G13" s="100" t="s">
        <v>78</v>
      </c>
      <c r="H13" s="100" t="s">
        <v>89</v>
      </c>
      <c r="I13" s="101">
        <v>45404</v>
      </c>
      <c r="J13" s="100">
        <v>2</v>
      </c>
      <c r="K13" s="100">
        <v>10</v>
      </c>
      <c r="L13" s="100">
        <v>0</v>
      </c>
      <c r="M13" s="100">
        <v>0</v>
      </c>
      <c r="N13" s="100">
        <v>5.0999999999999996</v>
      </c>
      <c r="O13" s="100">
        <v>0</v>
      </c>
      <c r="P13" s="100">
        <v>6.9</v>
      </c>
      <c r="Q13" s="100">
        <v>0</v>
      </c>
      <c r="R13" s="100">
        <v>0</v>
      </c>
      <c r="S13" s="100">
        <v>0</v>
      </c>
      <c r="T13" s="99">
        <v>5.0999999999999996</v>
      </c>
      <c r="U13" s="102">
        <v>0</v>
      </c>
      <c r="V13" s="102">
        <v>6.9</v>
      </c>
      <c r="W13" s="102">
        <v>0</v>
      </c>
      <c r="X13" s="102">
        <v>0</v>
      </c>
      <c r="Y13" s="102">
        <v>0</v>
      </c>
      <c r="Z13" s="102">
        <v>0</v>
      </c>
      <c r="AA13" s="102" t="s">
        <v>113</v>
      </c>
    </row>
    <row r="14" spans="1:27" s="100" customFormat="1" ht="20.100000000000001" customHeight="1" x14ac:dyDescent="0.15">
      <c r="A14" s="100">
        <v>254</v>
      </c>
      <c r="B14" s="100" t="s">
        <v>76</v>
      </c>
      <c r="C14" s="101">
        <v>45405</v>
      </c>
      <c r="D14" s="101">
        <v>45406</v>
      </c>
      <c r="E14" s="100">
        <v>12016</v>
      </c>
      <c r="F14" s="100" t="s">
        <v>77</v>
      </c>
      <c r="G14" s="100" t="s">
        <v>78</v>
      </c>
      <c r="H14" s="100" t="s">
        <v>90</v>
      </c>
      <c r="I14" s="101">
        <v>45404</v>
      </c>
      <c r="J14" s="100">
        <v>2</v>
      </c>
      <c r="K14" s="100">
        <v>10</v>
      </c>
      <c r="L14" s="100">
        <v>0</v>
      </c>
      <c r="M14" s="100">
        <v>0</v>
      </c>
      <c r="N14" s="100">
        <v>4.5</v>
      </c>
      <c r="O14" s="100">
        <v>0</v>
      </c>
      <c r="P14" s="100">
        <v>7.6</v>
      </c>
      <c r="Q14" s="100">
        <v>0</v>
      </c>
      <c r="R14" s="100">
        <v>0</v>
      </c>
      <c r="S14" s="100">
        <v>0</v>
      </c>
      <c r="T14" s="99">
        <v>4.5</v>
      </c>
      <c r="U14" s="102">
        <v>0</v>
      </c>
      <c r="V14" s="102">
        <v>7.6</v>
      </c>
      <c r="W14" s="102">
        <v>0</v>
      </c>
      <c r="X14" s="102">
        <v>0</v>
      </c>
      <c r="Y14" s="102">
        <v>0</v>
      </c>
      <c r="Z14" s="102">
        <v>0</v>
      </c>
      <c r="AA14" s="102" t="s">
        <v>113</v>
      </c>
    </row>
    <row r="15" spans="1:27" s="100" customFormat="1" ht="20.100000000000001" customHeight="1" x14ac:dyDescent="0.15">
      <c r="A15" s="100">
        <v>255</v>
      </c>
      <c r="B15" s="100" t="s">
        <v>76</v>
      </c>
      <c r="C15" s="101">
        <v>45405</v>
      </c>
      <c r="D15" s="101">
        <v>45406</v>
      </c>
      <c r="E15" s="100">
        <v>12017</v>
      </c>
      <c r="F15" s="100" t="s">
        <v>77</v>
      </c>
      <c r="G15" s="100" t="s">
        <v>78</v>
      </c>
      <c r="H15" s="100" t="s">
        <v>91</v>
      </c>
      <c r="I15" s="101">
        <v>45404</v>
      </c>
      <c r="J15" s="100">
        <v>2</v>
      </c>
      <c r="K15" s="100">
        <v>10</v>
      </c>
      <c r="L15" s="100">
        <v>0</v>
      </c>
      <c r="M15" s="100">
        <v>0</v>
      </c>
      <c r="N15" s="100">
        <v>4.8</v>
      </c>
      <c r="O15" s="100">
        <v>0</v>
      </c>
      <c r="P15" s="100">
        <v>7.5</v>
      </c>
      <c r="Q15" s="100">
        <v>0</v>
      </c>
      <c r="R15" s="100">
        <v>0</v>
      </c>
      <c r="S15" s="100">
        <v>0</v>
      </c>
      <c r="T15" s="99">
        <v>4.8</v>
      </c>
      <c r="U15" s="102">
        <v>0</v>
      </c>
      <c r="V15" s="102">
        <v>7.5</v>
      </c>
      <c r="W15" s="102">
        <v>0</v>
      </c>
      <c r="X15" s="102">
        <v>0</v>
      </c>
      <c r="Y15" s="102">
        <v>0</v>
      </c>
      <c r="Z15" s="102">
        <v>0</v>
      </c>
      <c r="AA15" s="102" t="s">
        <v>113</v>
      </c>
    </row>
    <row r="16" spans="1:27" s="100" customFormat="1" ht="20.100000000000001" customHeight="1" x14ac:dyDescent="0.15">
      <c r="A16" s="100">
        <v>256</v>
      </c>
      <c r="B16" s="100" t="s">
        <v>76</v>
      </c>
      <c r="C16" s="101">
        <v>45405</v>
      </c>
      <c r="D16" s="101">
        <v>45406</v>
      </c>
      <c r="E16" s="100">
        <v>12101</v>
      </c>
      <c r="F16" s="100" t="s">
        <v>77</v>
      </c>
      <c r="G16" s="100" t="s">
        <v>78</v>
      </c>
      <c r="H16" s="100" t="s">
        <v>92</v>
      </c>
      <c r="I16" s="101">
        <v>45404</v>
      </c>
      <c r="J16" s="100">
        <v>2</v>
      </c>
      <c r="K16" s="100">
        <v>10</v>
      </c>
      <c r="L16" s="100">
        <v>0</v>
      </c>
      <c r="M16" s="100">
        <v>0</v>
      </c>
      <c r="N16" s="100">
        <v>5.7</v>
      </c>
      <c r="O16" s="100">
        <v>0</v>
      </c>
      <c r="P16" s="100">
        <v>7</v>
      </c>
      <c r="Q16" s="100">
        <v>0</v>
      </c>
      <c r="R16" s="100">
        <v>0</v>
      </c>
      <c r="S16" s="100">
        <v>0</v>
      </c>
      <c r="T16" s="99">
        <v>5.7</v>
      </c>
      <c r="U16" s="102">
        <v>0</v>
      </c>
      <c r="V16" s="102">
        <v>7</v>
      </c>
      <c r="W16" s="102">
        <v>0</v>
      </c>
      <c r="X16" s="102">
        <v>0</v>
      </c>
      <c r="Y16" s="102">
        <v>0</v>
      </c>
      <c r="Z16" s="102">
        <v>0</v>
      </c>
      <c r="AA16" s="102" t="s">
        <v>113</v>
      </c>
    </row>
    <row r="17" spans="1:27" s="100" customFormat="1" ht="20.100000000000001" customHeight="1" x14ac:dyDescent="0.15">
      <c r="A17" s="100">
        <v>257</v>
      </c>
      <c r="B17" s="100" t="s">
        <v>76</v>
      </c>
      <c r="C17" s="101">
        <v>45405</v>
      </c>
      <c r="D17" s="101">
        <v>45406</v>
      </c>
      <c r="E17" s="100">
        <v>12102</v>
      </c>
      <c r="F17" s="100" t="s">
        <v>77</v>
      </c>
      <c r="G17" s="100" t="s">
        <v>78</v>
      </c>
      <c r="H17" s="100" t="s">
        <v>93</v>
      </c>
      <c r="I17" s="101">
        <v>45404</v>
      </c>
      <c r="J17" s="100">
        <v>2</v>
      </c>
      <c r="K17" s="100">
        <v>10</v>
      </c>
      <c r="L17" s="100">
        <v>0</v>
      </c>
      <c r="M17" s="100">
        <v>0</v>
      </c>
      <c r="N17" s="100">
        <v>5.9</v>
      </c>
      <c r="O17" s="100">
        <v>0</v>
      </c>
      <c r="P17" s="100">
        <v>6.8</v>
      </c>
      <c r="Q17" s="100">
        <v>0</v>
      </c>
      <c r="R17" s="100">
        <v>0</v>
      </c>
      <c r="S17" s="100">
        <v>0</v>
      </c>
      <c r="T17" s="99">
        <v>5.9</v>
      </c>
      <c r="U17" s="102">
        <v>0</v>
      </c>
      <c r="V17" s="102">
        <v>6.8</v>
      </c>
      <c r="W17" s="102">
        <v>0</v>
      </c>
      <c r="X17" s="102">
        <v>0</v>
      </c>
      <c r="Y17" s="102">
        <v>0</v>
      </c>
      <c r="Z17" s="102">
        <v>0</v>
      </c>
      <c r="AA17" s="102" t="s">
        <v>115</v>
      </c>
    </row>
    <row r="18" spans="1:27" s="100" customFormat="1" ht="20.100000000000001" customHeight="1" x14ac:dyDescent="0.15">
      <c r="A18" s="100">
        <v>258</v>
      </c>
      <c r="B18" s="100" t="s">
        <v>76</v>
      </c>
      <c r="C18" s="101">
        <v>45405</v>
      </c>
      <c r="D18" s="101">
        <v>45406</v>
      </c>
      <c r="E18" s="100">
        <v>12103</v>
      </c>
      <c r="F18" s="100" t="s">
        <v>77</v>
      </c>
      <c r="G18" s="100" t="s">
        <v>78</v>
      </c>
      <c r="H18" s="100" t="s">
        <v>94</v>
      </c>
      <c r="I18" s="101">
        <v>45404</v>
      </c>
      <c r="J18" s="100">
        <v>2</v>
      </c>
      <c r="K18" s="100">
        <v>10</v>
      </c>
      <c r="L18" s="100">
        <v>0</v>
      </c>
      <c r="M18" s="100">
        <v>0</v>
      </c>
      <c r="N18" s="100">
        <v>5.8</v>
      </c>
      <c r="O18" s="100">
        <v>0</v>
      </c>
      <c r="P18" s="100">
        <v>6.9</v>
      </c>
      <c r="Q18" s="100">
        <v>0</v>
      </c>
      <c r="R18" s="100">
        <v>0</v>
      </c>
      <c r="S18" s="100">
        <v>0</v>
      </c>
      <c r="T18" s="99">
        <v>5.8</v>
      </c>
      <c r="U18" s="102">
        <v>0</v>
      </c>
      <c r="V18" s="102">
        <v>6.9</v>
      </c>
      <c r="W18" s="102">
        <v>0</v>
      </c>
      <c r="X18" s="102">
        <v>0</v>
      </c>
      <c r="Y18" s="102">
        <v>0</v>
      </c>
      <c r="Z18" s="102">
        <v>0</v>
      </c>
      <c r="AA18" s="102" t="s">
        <v>114</v>
      </c>
    </row>
    <row r="19" spans="1:27" s="100" customFormat="1" ht="20.100000000000001" customHeight="1" x14ac:dyDescent="0.15">
      <c r="A19" s="100">
        <v>259</v>
      </c>
      <c r="B19" s="100" t="s">
        <v>76</v>
      </c>
      <c r="C19" s="101">
        <v>45405</v>
      </c>
      <c r="D19" s="101">
        <v>45406</v>
      </c>
      <c r="E19" s="100">
        <v>12104</v>
      </c>
      <c r="F19" s="100" t="s">
        <v>77</v>
      </c>
      <c r="G19" s="100" t="s">
        <v>78</v>
      </c>
      <c r="H19" s="100" t="s">
        <v>95</v>
      </c>
      <c r="I19" s="101">
        <v>45404</v>
      </c>
      <c r="J19" s="100">
        <v>2</v>
      </c>
      <c r="K19" s="100">
        <v>10</v>
      </c>
      <c r="L19" s="100">
        <v>0</v>
      </c>
      <c r="M19" s="100">
        <v>0</v>
      </c>
      <c r="N19" s="100">
        <v>5.8</v>
      </c>
      <c r="O19" s="100">
        <v>0</v>
      </c>
      <c r="P19" s="100">
        <v>7.2</v>
      </c>
      <c r="Q19" s="100">
        <v>0</v>
      </c>
      <c r="R19" s="100">
        <v>0</v>
      </c>
      <c r="S19" s="100">
        <v>0</v>
      </c>
      <c r="T19" s="99">
        <v>5.8</v>
      </c>
      <c r="U19" s="102">
        <v>0</v>
      </c>
      <c r="V19" s="102">
        <v>7.2</v>
      </c>
      <c r="W19" s="102">
        <v>0</v>
      </c>
      <c r="X19" s="102">
        <v>0</v>
      </c>
      <c r="Y19" s="102">
        <v>0</v>
      </c>
      <c r="Z19" s="102">
        <v>0</v>
      </c>
      <c r="AA19" s="102" t="s">
        <v>113</v>
      </c>
    </row>
    <row r="20" spans="1:27" s="100" customFormat="1" ht="20.100000000000001" customHeight="1" x14ac:dyDescent="0.15">
      <c r="A20" s="100">
        <v>260</v>
      </c>
      <c r="B20" s="100" t="s">
        <v>76</v>
      </c>
      <c r="C20" s="101">
        <v>45405</v>
      </c>
      <c r="D20" s="101">
        <v>45406</v>
      </c>
      <c r="E20" s="100">
        <v>12106</v>
      </c>
      <c r="F20" s="100" t="s">
        <v>77</v>
      </c>
      <c r="G20" s="100" t="s">
        <v>78</v>
      </c>
      <c r="H20" s="100" t="s">
        <v>96</v>
      </c>
      <c r="I20" s="101">
        <v>45404</v>
      </c>
      <c r="J20" s="100">
        <v>2</v>
      </c>
      <c r="K20" s="100">
        <v>10</v>
      </c>
      <c r="L20" s="100">
        <v>0</v>
      </c>
      <c r="M20" s="100">
        <v>0</v>
      </c>
      <c r="N20" s="100">
        <v>11</v>
      </c>
      <c r="O20" s="100">
        <v>0</v>
      </c>
      <c r="P20" s="100">
        <v>7</v>
      </c>
      <c r="Q20" s="100">
        <v>0</v>
      </c>
      <c r="R20" s="100">
        <v>0</v>
      </c>
      <c r="S20" s="100">
        <v>0</v>
      </c>
      <c r="T20" s="99">
        <v>11</v>
      </c>
      <c r="U20" s="102">
        <v>0</v>
      </c>
      <c r="V20" s="102">
        <v>7</v>
      </c>
      <c r="W20" s="102">
        <v>0</v>
      </c>
      <c r="X20" s="102">
        <v>0</v>
      </c>
      <c r="Y20" s="102">
        <v>0</v>
      </c>
      <c r="Z20" s="102">
        <v>0</v>
      </c>
      <c r="AA20" s="102" t="s">
        <v>114</v>
      </c>
    </row>
    <row r="21" spans="1:27" s="100" customFormat="1" ht="20.100000000000001" customHeight="1" x14ac:dyDescent="0.15">
      <c r="A21" s="100">
        <v>261</v>
      </c>
      <c r="B21" s="100" t="s">
        <v>76</v>
      </c>
      <c r="C21" s="101">
        <v>45405</v>
      </c>
      <c r="D21" s="101">
        <v>45406</v>
      </c>
      <c r="E21" s="100">
        <v>12107</v>
      </c>
      <c r="F21" s="100" t="s">
        <v>77</v>
      </c>
      <c r="G21" s="100" t="s">
        <v>78</v>
      </c>
      <c r="H21" s="100" t="s">
        <v>97</v>
      </c>
      <c r="I21" s="101">
        <v>45404</v>
      </c>
      <c r="J21" s="100">
        <v>2</v>
      </c>
      <c r="K21" s="100">
        <v>10</v>
      </c>
      <c r="L21" s="100">
        <v>0</v>
      </c>
      <c r="M21" s="100">
        <v>0</v>
      </c>
      <c r="N21" s="100">
        <v>5.9</v>
      </c>
      <c r="O21" s="100">
        <v>0</v>
      </c>
      <c r="P21" s="100">
        <v>7</v>
      </c>
      <c r="Q21" s="100">
        <v>0</v>
      </c>
      <c r="R21" s="100">
        <v>0</v>
      </c>
      <c r="S21" s="100">
        <v>0</v>
      </c>
      <c r="T21" s="99">
        <v>5.9</v>
      </c>
      <c r="U21" s="102">
        <v>0</v>
      </c>
      <c r="V21" s="102">
        <v>7</v>
      </c>
      <c r="W21" s="102">
        <v>0</v>
      </c>
      <c r="X21" s="102">
        <v>0</v>
      </c>
      <c r="Y21" s="102">
        <v>0</v>
      </c>
      <c r="Z21" s="102">
        <v>0</v>
      </c>
      <c r="AA21" s="102" t="s">
        <v>115</v>
      </c>
    </row>
    <row r="22" spans="1:27" s="100" customFormat="1" ht="20.100000000000001" customHeight="1" x14ac:dyDescent="0.15">
      <c r="A22" s="100">
        <v>262</v>
      </c>
      <c r="B22" s="100" t="s">
        <v>76</v>
      </c>
      <c r="C22" s="101">
        <v>45405</v>
      </c>
      <c r="D22" s="101">
        <v>45406</v>
      </c>
      <c r="E22" s="100">
        <v>12151</v>
      </c>
      <c r="F22" s="100" t="s">
        <v>77</v>
      </c>
      <c r="G22" s="100" t="s">
        <v>78</v>
      </c>
      <c r="H22" s="100" t="s">
        <v>98</v>
      </c>
      <c r="I22" s="101">
        <v>45404</v>
      </c>
      <c r="J22" s="100">
        <v>2</v>
      </c>
      <c r="K22" s="100">
        <v>10</v>
      </c>
      <c r="L22" s="100">
        <v>0</v>
      </c>
      <c r="M22" s="100">
        <v>0</v>
      </c>
      <c r="N22" s="100">
        <v>3.3</v>
      </c>
      <c r="O22" s="100">
        <v>0</v>
      </c>
      <c r="P22" s="100">
        <v>6.8</v>
      </c>
      <c r="Q22" s="100">
        <v>0</v>
      </c>
      <c r="R22" s="100">
        <v>0</v>
      </c>
      <c r="S22" s="100">
        <v>0</v>
      </c>
      <c r="T22" s="99">
        <v>3.3</v>
      </c>
      <c r="U22" s="102">
        <v>0</v>
      </c>
      <c r="V22" s="102">
        <v>6.8</v>
      </c>
      <c r="W22" s="102">
        <v>0</v>
      </c>
      <c r="X22" s="102">
        <v>0</v>
      </c>
      <c r="Y22" s="102">
        <v>0</v>
      </c>
      <c r="Z22" s="102">
        <v>0</v>
      </c>
      <c r="AA22" s="102" t="s">
        <v>115</v>
      </c>
    </row>
    <row r="23" spans="1:27" s="100" customFormat="1" ht="20.100000000000001" customHeight="1" x14ac:dyDescent="0.15">
      <c r="A23" s="100">
        <v>263</v>
      </c>
      <c r="B23" s="100" t="s">
        <v>76</v>
      </c>
      <c r="C23" s="101">
        <v>45405</v>
      </c>
      <c r="D23" s="101">
        <v>45406</v>
      </c>
      <c r="E23" s="100">
        <v>12152</v>
      </c>
      <c r="F23" s="100" t="s">
        <v>77</v>
      </c>
      <c r="G23" s="100" t="s">
        <v>78</v>
      </c>
      <c r="H23" s="100" t="s">
        <v>99</v>
      </c>
      <c r="I23" s="101">
        <v>45404</v>
      </c>
      <c r="J23" s="100">
        <v>2</v>
      </c>
      <c r="K23" s="100">
        <v>10</v>
      </c>
      <c r="L23" s="100">
        <v>0</v>
      </c>
      <c r="M23" s="100">
        <v>0</v>
      </c>
      <c r="N23" s="100">
        <v>2.9</v>
      </c>
      <c r="O23" s="100">
        <v>0</v>
      </c>
      <c r="P23" s="100">
        <v>6.9</v>
      </c>
      <c r="Q23" s="100">
        <v>0</v>
      </c>
      <c r="R23" s="100">
        <v>0</v>
      </c>
      <c r="S23" s="100">
        <v>0</v>
      </c>
      <c r="T23" s="99">
        <v>2.9</v>
      </c>
      <c r="U23" s="102">
        <v>0</v>
      </c>
      <c r="V23" s="102">
        <v>6.9</v>
      </c>
      <c r="W23" s="102">
        <v>0</v>
      </c>
      <c r="X23" s="102">
        <v>0</v>
      </c>
      <c r="Y23" s="102">
        <v>0</v>
      </c>
      <c r="Z23" s="102">
        <v>0</v>
      </c>
      <c r="AA23" s="102" t="s">
        <v>112</v>
      </c>
    </row>
    <row r="24" spans="1:27" s="100" customFormat="1" ht="20.100000000000001" customHeight="1" x14ac:dyDescent="0.15">
      <c r="A24" s="100">
        <v>264</v>
      </c>
      <c r="B24" s="100" t="s">
        <v>76</v>
      </c>
      <c r="C24" s="101">
        <v>45405</v>
      </c>
      <c r="D24" s="101">
        <v>45406</v>
      </c>
      <c r="E24" s="100">
        <v>12201</v>
      </c>
      <c r="F24" s="100" t="s">
        <v>77</v>
      </c>
      <c r="G24" s="100" t="s">
        <v>78</v>
      </c>
      <c r="H24" s="100" t="s">
        <v>100</v>
      </c>
      <c r="I24" s="101">
        <v>45404</v>
      </c>
      <c r="J24" s="100">
        <v>2</v>
      </c>
      <c r="K24" s="100">
        <v>10</v>
      </c>
      <c r="L24" s="100">
        <v>0</v>
      </c>
      <c r="M24" s="100">
        <v>0</v>
      </c>
      <c r="N24" s="100">
        <v>5.8</v>
      </c>
      <c r="O24" s="100">
        <v>0</v>
      </c>
      <c r="P24" s="100">
        <v>6.8</v>
      </c>
      <c r="Q24" s="100">
        <v>0</v>
      </c>
      <c r="R24" s="100">
        <v>0</v>
      </c>
      <c r="S24" s="100">
        <v>0</v>
      </c>
      <c r="T24" s="99">
        <v>5.8</v>
      </c>
      <c r="U24" s="102">
        <v>0</v>
      </c>
      <c r="V24" s="102">
        <v>6.8</v>
      </c>
      <c r="W24" s="102">
        <v>0</v>
      </c>
      <c r="X24" s="102">
        <v>0</v>
      </c>
      <c r="Y24" s="102">
        <v>0</v>
      </c>
      <c r="Z24" s="102">
        <v>0</v>
      </c>
      <c r="AA24" s="102" t="s">
        <v>113</v>
      </c>
    </row>
    <row r="25" spans="1:27" s="100" customFormat="1" ht="20.100000000000001" customHeight="1" x14ac:dyDescent="0.15">
      <c r="A25" s="100">
        <v>265</v>
      </c>
      <c r="B25" s="100" t="s">
        <v>76</v>
      </c>
      <c r="C25" s="101">
        <v>45405</v>
      </c>
      <c r="D25" s="101">
        <v>45406</v>
      </c>
      <c r="E25" s="100">
        <v>12203</v>
      </c>
      <c r="F25" s="100" t="s">
        <v>77</v>
      </c>
      <c r="G25" s="100" t="s">
        <v>78</v>
      </c>
      <c r="H25" s="100" t="s">
        <v>101</v>
      </c>
      <c r="I25" s="101">
        <v>45404</v>
      </c>
      <c r="J25" s="100">
        <v>2</v>
      </c>
      <c r="K25" s="100">
        <v>10</v>
      </c>
      <c r="L25" s="100">
        <v>0</v>
      </c>
      <c r="M25" s="100">
        <v>0</v>
      </c>
      <c r="N25" s="100">
        <v>5.8</v>
      </c>
      <c r="O25" s="100">
        <v>0</v>
      </c>
      <c r="P25" s="100">
        <v>7</v>
      </c>
      <c r="Q25" s="100">
        <v>0</v>
      </c>
      <c r="R25" s="100">
        <v>0</v>
      </c>
      <c r="S25" s="100">
        <v>0</v>
      </c>
      <c r="T25" s="99">
        <v>5.8</v>
      </c>
      <c r="U25" s="102">
        <v>0</v>
      </c>
      <c r="V25" s="102">
        <v>7</v>
      </c>
      <c r="W25" s="102">
        <v>0</v>
      </c>
      <c r="X25" s="102">
        <v>0</v>
      </c>
      <c r="Y25" s="102">
        <v>0</v>
      </c>
      <c r="Z25" s="102">
        <v>0</v>
      </c>
      <c r="AA25" s="102" t="s">
        <v>116</v>
      </c>
    </row>
    <row r="26" spans="1:27" s="100" customFormat="1" ht="20.100000000000001" customHeight="1" x14ac:dyDescent="0.15">
      <c r="A26" s="100">
        <v>266</v>
      </c>
      <c r="B26" s="100" t="s">
        <v>76</v>
      </c>
      <c r="C26" s="101">
        <v>45405</v>
      </c>
      <c r="D26" s="101">
        <v>45406</v>
      </c>
      <c r="E26" s="100">
        <v>12203</v>
      </c>
      <c r="F26" s="100" t="s">
        <v>77</v>
      </c>
      <c r="G26" s="100" t="s">
        <v>78</v>
      </c>
      <c r="H26" s="100" t="s">
        <v>102</v>
      </c>
      <c r="I26" s="101">
        <v>45404</v>
      </c>
      <c r="J26" s="100">
        <v>2</v>
      </c>
      <c r="K26" s="100">
        <v>10</v>
      </c>
      <c r="L26" s="100">
        <v>0</v>
      </c>
      <c r="M26" s="100">
        <v>0</v>
      </c>
      <c r="N26" s="100">
        <v>5.8</v>
      </c>
      <c r="O26" s="100">
        <v>0</v>
      </c>
      <c r="P26" s="100">
        <v>7</v>
      </c>
      <c r="Q26" s="100">
        <v>0</v>
      </c>
      <c r="R26" s="100">
        <v>0</v>
      </c>
      <c r="S26" s="100">
        <v>0</v>
      </c>
      <c r="T26" s="99">
        <v>5.8</v>
      </c>
      <c r="U26" s="102">
        <v>0</v>
      </c>
      <c r="V26" s="102">
        <v>7</v>
      </c>
      <c r="W26" s="102">
        <v>0</v>
      </c>
      <c r="X26" s="102">
        <v>0</v>
      </c>
      <c r="Y26" s="102">
        <v>0</v>
      </c>
      <c r="Z26" s="102">
        <v>0</v>
      </c>
      <c r="AA26" s="102" t="s">
        <v>113</v>
      </c>
    </row>
    <row r="27" spans="1:27" s="100" customFormat="1" ht="20.100000000000001" customHeight="1" x14ac:dyDescent="0.15">
      <c r="A27" s="100">
        <v>267</v>
      </c>
      <c r="B27" s="100" t="s">
        <v>76</v>
      </c>
      <c r="C27" s="101">
        <v>45405</v>
      </c>
      <c r="D27" s="101">
        <v>45406</v>
      </c>
      <c r="E27" s="100">
        <v>12203</v>
      </c>
      <c r="F27" s="100" t="s">
        <v>77</v>
      </c>
      <c r="G27" s="100" t="s">
        <v>78</v>
      </c>
      <c r="H27" s="100" t="s">
        <v>103</v>
      </c>
      <c r="I27" s="101">
        <v>45404</v>
      </c>
      <c r="J27" s="100">
        <v>2</v>
      </c>
      <c r="K27" s="100">
        <v>10</v>
      </c>
      <c r="L27" s="100">
        <v>0</v>
      </c>
      <c r="M27" s="100">
        <v>0</v>
      </c>
      <c r="N27" s="100">
        <v>5.8</v>
      </c>
      <c r="O27" s="100">
        <v>0</v>
      </c>
      <c r="P27" s="100">
        <v>6.7</v>
      </c>
      <c r="Q27" s="100">
        <v>0</v>
      </c>
      <c r="R27" s="100">
        <v>0</v>
      </c>
      <c r="S27" s="100">
        <v>0</v>
      </c>
      <c r="T27" s="99">
        <v>5.8</v>
      </c>
      <c r="U27" s="102">
        <v>0</v>
      </c>
      <c r="V27" s="102">
        <v>6.7</v>
      </c>
      <c r="W27" s="102">
        <v>0</v>
      </c>
      <c r="X27" s="102">
        <v>0</v>
      </c>
      <c r="Y27" s="102">
        <v>0</v>
      </c>
      <c r="Z27" s="102">
        <v>0</v>
      </c>
      <c r="AA27" s="102" t="s">
        <v>116</v>
      </c>
    </row>
    <row r="28" spans="1:27" s="100" customFormat="1" ht="20.100000000000001" customHeight="1" x14ac:dyDescent="0.15">
      <c r="A28" s="100">
        <v>268</v>
      </c>
      <c r="B28" s="100" t="s">
        <v>76</v>
      </c>
      <c r="C28" s="101">
        <v>45405</v>
      </c>
      <c r="D28" s="101">
        <v>45406</v>
      </c>
      <c r="E28" s="100">
        <v>12203</v>
      </c>
      <c r="F28" s="100" t="s">
        <v>77</v>
      </c>
      <c r="G28" s="100" t="s">
        <v>78</v>
      </c>
      <c r="H28" s="100" t="s">
        <v>104</v>
      </c>
      <c r="I28" s="101">
        <v>45404</v>
      </c>
      <c r="J28" s="100">
        <v>2</v>
      </c>
      <c r="K28" s="100">
        <v>10</v>
      </c>
      <c r="L28" s="100">
        <v>0</v>
      </c>
      <c r="M28" s="100">
        <v>0</v>
      </c>
      <c r="N28" s="100">
        <v>5.8</v>
      </c>
      <c r="O28" s="100">
        <v>0</v>
      </c>
      <c r="P28" s="100">
        <v>7</v>
      </c>
      <c r="Q28" s="100">
        <v>0</v>
      </c>
      <c r="R28" s="100">
        <v>0</v>
      </c>
      <c r="S28" s="100">
        <v>0</v>
      </c>
      <c r="T28" s="99">
        <v>5.8</v>
      </c>
      <c r="U28" s="102">
        <v>0</v>
      </c>
      <c r="V28" s="102">
        <v>7</v>
      </c>
      <c r="W28" s="102">
        <v>0</v>
      </c>
      <c r="X28" s="102">
        <v>0</v>
      </c>
      <c r="Y28" s="102">
        <v>0</v>
      </c>
      <c r="Z28" s="102">
        <v>0</v>
      </c>
      <c r="AA28" s="102" t="s">
        <v>113</v>
      </c>
    </row>
    <row r="29" spans="1:27" s="100" customFormat="1" ht="20.100000000000001" customHeight="1" x14ac:dyDescent="0.15">
      <c r="A29" s="100">
        <v>269</v>
      </c>
      <c r="B29" s="100" t="s">
        <v>76</v>
      </c>
      <c r="C29" s="101">
        <v>45405</v>
      </c>
      <c r="D29" s="101">
        <v>45406</v>
      </c>
      <c r="E29" s="100">
        <v>12203</v>
      </c>
      <c r="F29" s="100" t="s">
        <v>77</v>
      </c>
      <c r="G29" s="100" t="s">
        <v>78</v>
      </c>
      <c r="H29" s="100" t="s">
        <v>105</v>
      </c>
      <c r="I29" s="101">
        <v>45404</v>
      </c>
      <c r="J29" s="100">
        <v>2</v>
      </c>
      <c r="K29" s="100">
        <v>10</v>
      </c>
      <c r="L29" s="100">
        <v>0</v>
      </c>
      <c r="M29" s="100">
        <v>0</v>
      </c>
      <c r="N29" s="100">
        <v>5.8</v>
      </c>
      <c r="O29" s="100">
        <v>0</v>
      </c>
      <c r="P29" s="100">
        <v>7.2</v>
      </c>
      <c r="Q29" s="100">
        <v>0</v>
      </c>
      <c r="R29" s="100">
        <v>0</v>
      </c>
      <c r="S29" s="100">
        <v>0</v>
      </c>
      <c r="T29" s="99">
        <v>5.8</v>
      </c>
      <c r="U29" s="102">
        <v>0</v>
      </c>
      <c r="V29" s="102">
        <v>7.2</v>
      </c>
      <c r="W29" s="102">
        <v>0</v>
      </c>
      <c r="X29" s="102">
        <v>0</v>
      </c>
      <c r="Y29" s="102">
        <v>0</v>
      </c>
      <c r="Z29" s="102">
        <v>0</v>
      </c>
      <c r="AA29" s="102" t="s">
        <v>113</v>
      </c>
    </row>
    <row r="30" spans="1:27" s="100" customFormat="1" ht="20.100000000000001" customHeight="1" x14ac:dyDescent="0.15">
      <c r="A30" s="100">
        <v>270</v>
      </c>
      <c r="B30" s="100" t="s">
        <v>76</v>
      </c>
      <c r="C30" s="101">
        <v>45405</v>
      </c>
      <c r="D30" s="101">
        <v>45406</v>
      </c>
      <c r="E30" s="100">
        <v>12204</v>
      </c>
      <c r="F30" s="100" t="s">
        <v>77</v>
      </c>
      <c r="G30" s="100" t="s">
        <v>78</v>
      </c>
      <c r="H30" s="100" t="s">
        <v>106</v>
      </c>
      <c r="I30" s="101">
        <v>45404</v>
      </c>
      <c r="J30" s="100">
        <v>2</v>
      </c>
      <c r="K30" s="100">
        <v>10</v>
      </c>
      <c r="L30" s="100">
        <v>0</v>
      </c>
      <c r="M30" s="100">
        <v>0</v>
      </c>
      <c r="N30" s="100">
        <v>12</v>
      </c>
      <c r="O30" s="100">
        <v>0</v>
      </c>
      <c r="P30" s="100">
        <v>6.8</v>
      </c>
      <c r="Q30" s="100">
        <v>0</v>
      </c>
      <c r="R30" s="100">
        <v>0</v>
      </c>
      <c r="S30" s="100">
        <v>0</v>
      </c>
      <c r="T30" s="99">
        <v>12</v>
      </c>
      <c r="U30" s="102">
        <v>0</v>
      </c>
      <c r="V30" s="102">
        <v>6.8</v>
      </c>
      <c r="W30" s="102">
        <v>0</v>
      </c>
      <c r="X30" s="102">
        <v>0</v>
      </c>
      <c r="Y30" s="102">
        <v>0</v>
      </c>
      <c r="Z30" s="102">
        <v>0</v>
      </c>
      <c r="AA30" s="102" t="s">
        <v>113</v>
      </c>
    </row>
    <row r="31" spans="1:27" s="100" customFormat="1" ht="20.100000000000001" customHeight="1" x14ac:dyDescent="0.15">
      <c r="A31" s="100">
        <v>271</v>
      </c>
      <c r="B31" s="100" t="s">
        <v>76</v>
      </c>
      <c r="C31" s="101">
        <v>45405</v>
      </c>
      <c r="D31" s="101">
        <v>45406</v>
      </c>
      <c r="E31" s="100">
        <v>12301</v>
      </c>
      <c r="F31" s="100" t="s">
        <v>77</v>
      </c>
      <c r="G31" s="100" t="s">
        <v>78</v>
      </c>
      <c r="H31" s="100" t="s">
        <v>107</v>
      </c>
      <c r="I31" s="101">
        <v>45404</v>
      </c>
      <c r="J31" s="100">
        <v>2</v>
      </c>
      <c r="K31" s="100">
        <v>10</v>
      </c>
      <c r="L31" s="100">
        <v>0</v>
      </c>
      <c r="M31" s="100">
        <v>0</v>
      </c>
      <c r="N31" s="100">
        <v>5.8</v>
      </c>
      <c r="O31" s="100">
        <v>0</v>
      </c>
      <c r="P31" s="100">
        <v>7.2</v>
      </c>
      <c r="Q31" s="100">
        <v>0</v>
      </c>
      <c r="R31" s="100">
        <v>0</v>
      </c>
      <c r="S31" s="100">
        <v>0</v>
      </c>
      <c r="T31" s="99">
        <v>5.8</v>
      </c>
      <c r="U31" s="102">
        <v>0</v>
      </c>
      <c r="V31" s="102">
        <v>7.2</v>
      </c>
      <c r="W31" s="102">
        <v>0</v>
      </c>
      <c r="X31" s="102">
        <v>0</v>
      </c>
      <c r="Y31" s="102">
        <v>0</v>
      </c>
      <c r="Z31" s="102">
        <v>0</v>
      </c>
      <c r="AA31" s="102" t="s">
        <v>113</v>
      </c>
    </row>
    <row r="32" spans="1:27" s="100" customFormat="1" ht="20.100000000000001" customHeight="1" x14ac:dyDescent="0.15">
      <c r="A32" s="100">
        <v>272</v>
      </c>
      <c r="B32" s="100" t="s">
        <v>76</v>
      </c>
      <c r="C32" s="101">
        <v>45405</v>
      </c>
      <c r="D32" s="101">
        <v>45406</v>
      </c>
      <c r="E32" s="100">
        <v>12302</v>
      </c>
      <c r="F32" s="100" t="s">
        <v>77</v>
      </c>
      <c r="G32" s="100" t="s">
        <v>78</v>
      </c>
      <c r="H32" s="100" t="s">
        <v>108</v>
      </c>
      <c r="I32" s="101">
        <v>45404</v>
      </c>
      <c r="J32" s="100">
        <v>2</v>
      </c>
      <c r="K32" s="100">
        <v>10</v>
      </c>
      <c r="L32" s="100">
        <v>0</v>
      </c>
      <c r="M32" s="100">
        <v>0</v>
      </c>
      <c r="N32" s="100">
        <v>13</v>
      </c>
      <c r="O32" s="100">
        <v>0</v>
      </c>
      <c r="P32" s="100">
        <v>6.6</v>
      </c>
      <c r="Q32" s="100">
        <v>0</v>
      </c>
      <c r="R32" s="100">
        <v>0</v>
      </c>
      <c r="S32" s="100">
        <v>0</v>
      </c>
      <c r="T32" s="99">
        <v>13</v>
      </c>
      <c r="U32" s="102">
        <v>0</v>
      </c>
      <c r="V32" s="102">
        <v>6.6</v>
      </c>
      <c r="W32" s="102">
        <v>0</v>
      </c>
      <c r="X32" s="102">
        <v>0</v>
      </c>
      <c r="Y32" s="102">
        <v>0</v>
      </c>
      <c r="Z32" s="102">
        <v>0</v>
      </c>
      <c r="AA32" s="102" t="s">
        <v>113</v>
      </c>
    </row>
    <row r="33" spans="1:27" s="100" customFormat="1" ht="20.100000000000001" customHeight="1" x14ac:dyDescent="0.15">
      <c r="A33" s="100">
        <v>273</v>
      </c>
      <c r="B33" s="100" t="s">
        <v>76</v>
      </c>
      <c r="C33" s="101">
        <v>45405</v>
      </c>
      <c r="D33" s="101">
        <v>45406</v>
      </c>
      <c r="E33" s="100">
        <v>12305</v>
      </c>
      <c r="F33" s="100" t="s">
        <v>77</v>
      </c>
      <c r="G33" s="100" t="s">
        <v>78</v>
      </c>
      <c r="H33" s="100" t="s">
        <v>117</v>
      </c>
      <c r="I33" s="101">
        <v>45404</v>
      </c>
      <c r="J33" s="100">
        <v>2</v>
      </c>
      <c r="K33" s="100">
        <v>10</v>
      </c>
      <c r="L33" s="100">
        <v>0</v>
      </c>
      <c r="M33" s="100">
        <v>0</v>
      </c>
      <c r="N33" s="100">
        <v>5.8</v>
      </c>
      <c r="O33" s="100">
        <v>0</v>
      </c>
      <c r="P33" s="100">
        <v>6.8</v>
      </c>
      <c r="Q33" s="100">
        <v>0</v>
      </c>
      <c r="R33" s="100">
        <v>0</v>
      </c>
      <c r="S33" s="100">
        <v>0</v>
      </c>
      <c r="T33" s="99">
        <v>5.8</v>
      </c>
      <c r="U33" s="102">
        <v>0</v>
      </c>
      <c r="V33" s="102">
        <v>6.8</v>
      </c>
      <c r="W33" s="102">
        <v>0</v>
      </c>
      <c r="X33" s="102">
        <v>0</v>
      </c>
      <c r="Y33" s="102">
        <v>0</v>
      </c>
      <c r="Z33" s="102">
        <v>0</v>
      </c>
      <c r="AA33" s="102" t="s">
        <v>116</v>
      </c>
    </row>
    <row r="34" spans="1:27" s="100" customFormat="1" ht="20.100000000000001" customHeight="1" x14ac:dyDescent="0.15">
      <c r="A34" s="100">
        <v>274</v>
      </c>
      <c r="B34" s="100" t="s">
        <v>76</v>
      </c>
      <c r="C34" s="101">
        <v>45405</v>
      </c>
      <c r="D34" s="101">
        <v>45406</v>
      </c>
      <c r="E34" s="100">
        <v>12306</v>
      </c>
      <c r="F34" s="100" t="s">
        <v>77</v>
      </c>
      <c r="G34" s="100" t="s">
        <v>78</v>
      </c>
      <c r="H34" s="100" t="s">
        <v>118</v>
      </c>
      <c r="I34" s="101">
        <v>45404</v>
      </c>
      <c r="J34" s="100">
        <v>2</v>
      </c>
      <c r="K34" s="100">
        <v>10</v>
      </c>
      <c r="L34" s="100">
        <v>0</v>
      </c>
      <c r="M34" s="100">
        <v>0</v>
      </c>
      <c r="N34" s="100">
        <v>5.7</v>
      </c>
      <c r="O34" s="100">
        <v>0</v>
      </c>
      <c r="P34" s="100">
        <v>6.8</v>
      </c>
      <c r="Q34" s="100">
        <v>0</v>
      </c>
      <c r="R34" s="100">
        <v>0</v>
      </c>
      <c r="S34" s="100">
        <v>0</v>
      </c>
      <c r="T34" s="99">
        <v>5.7</v>
      </c>
      <c r="U34" s="102">
        <v>0</v>
      </c>
      <c r="V34" s="102">
        <v>6.8</v>
      </c>
      <c r="W34" s="102">
        <v>0</v>
      </c>
      <c r="X34" s="102">
        <v>0</v>
      </c>
      <c r="Y34" s="102">
        <v>0</v>
      </c>
      <c r="Z34" s="102">
        <v>0</v>
      </c>
      <c r="AA34" s="102" t="s">
        <v>116</v>
      </c>
    </row>
    <row r="35" spans="1:27" s="100" customFormat="1" ht="20.100000000000001" customHeight="1" x14ac:dyDescent="0.15">
      <c r="A35" s="100">
        <v>275</v>
      </c>
      <c r="B35" s="100" t="s">
        <v>76</v>
      </c>
      <c r="C35" s="101">
        <v>45405</v>
      </c>
      <c r="D35" s="101">
        <v>45406</v>
      </c>
      <c r="E35" s="100">
        <v>12307</v>
      </c>
      <c r="F35" s="100" t="s">
        <v>77</v>
      </c>
      <c r="G35" s="100" t="s">
        <v>78</v>
      </c>
      <c r="H35" s="100" t="s">
        <v>119</v>
      </c>
      <c r="I35" s="101">
        <v>45404</v>
      </c>
      <c r="J35" s="100">
        <v>2</v>
      </c>
      <c r="K35" s="100">
        <v>10</v>
      </c>
      <c r="L35" s="100">
        <v>0</v>
      </c>
      <c r="M35" s="100">
        <v>0</v>
      </c>
      <c r="N35" s="100">
        <v>5.8</v>
      </c>
      <c r="O35" s="100">
        <v>0</v>
      </c>
      <c r="P35" s="100">
        <v>6.7</v>
      </c>
      <c r="Q35" s="100">
        <v>0</v>
      </c>
      <c r="R35" s="100">
        <v>0</v>
      </c>
      <c r="S35" s="100">
        <v>1</v>
      </c>
      <c r="T35" s="99">
        <v>5.8</v>
      </c>
      <c r="U35" s="102">
        <v>0</v>
      </c>
      <c r="V35" s="102">
        <v>6.7</v>
      </c>
      <c r="W35" s="102">
        <v>0</v>
      </c>
      <c r="X35" s="102">
        <v>0</v>
      </c>
      <c r="Y35" s="102">
        <v>1</v>
      </c>
      <c r="Z35" s="102">
        <v>0</v>
      </c>
      <c r="AA35" s="102" t="s">
        <v>114</v>
      </c>
    </row>
    <row r="36" spans="1:27" s="100" customFormat="1" ht="20.100000000000001" customHeight="1" x14ac:dyDescent="0.15">
      <c r="A36" s="100">
        <v>276</v>
      </c>
      <c r="B36" s="100" t="s">
        <v>76</v>
      </c>
      <c r="C36" s="101">
        <v>45405</v>
      </c>
      <c r="D36" s="101">
        <v>45406</v>
      </c>
      <c r="E36" s="100">
        <v>12308</v>
      </c>
      <c r="F36" s="100" t="s">
        <v>77</v>
      </c>
      <c r="G36" s="100" t="s">
        <v>78</v>
      </c>
      <c r="H36" s="100" t="s">
        <v>120</v>
      </c>
      <c r="I36" s="101">
        <v>45404</v>
      </c>
      <c r="J36" s="100">
        <v>2</v>
      </c>
      <c r="K36" s="100">
        <v>10</v>
      </c>
      <c r="L36" s="100">
        <v>0</v>
      </c>
      <c r="M36" s="100">
        <v>0</v>
      </c>
      <c r="N36" s="100">
        <v>5.7</v>
      </c>
      <c r="O36" s="100">
        <v>0</v>
      </c>
      <c r="P36" s="100">
        <v>6.8</v>
      </c>
      <c r="Q36" s="100">
        <v>0</v>
      </c>
      <c r="R36" s="100">
        <v>0</v>
      </c>
      <c r="S36" s="100">
        <v>0</v>
      </c>
      <c r="T36" s="99">
        <v>5.7</v>
      </c>
      <c r="U36" s="102">
        <v>0</v>
      </c>
      <c r="V36" s="102">
        <v>6.8</v>
      </c>
      <c r="W36" s="102">
        <v>0</v>
      </c>
      <c r="X36" s="102">
        <v>0</v>
      </c>
      <c r="Y36" s="102">
        <v>0</v>
      </c>
      <c r="Z36" s="102">
        <v>0</v>
      </c>
      <c r="AA36" s="102" t="s">
        <v>112</v>
      </c>
    </row>
    <row r="37" spans="1:27" s="100" customFormat="1" ht="20.100000000000001" customHeight="1" x14ac:dyDescent="0.15">
      <c r="A37" s="100">
        <v>277</v>
      </c>
      <c r="B37" s="100" t="s">
        <v>76</v>
      </c>
      <c r="C37" s="101">
        <v>45405</v>
      </c>
      <c r="D37" s="101">
        <v>45406</v>
      </c>
      <c r="E37" s="100">
        <v>12309</v>
      </c>
      <c r="F37" s="100" t="s">
        <v>77</v>
      </c>
      <c r="G37" s="100" t="s">
        <v>78</v>
      </c>
      <c r="H37" s="100" t="s">
        <v>121</v>
      </c>
      <c r="I37" s="101">
        <v>45404</v>
      </c>
      <c r="J37" s="100">
        <v>2</v>
      </c>
      <c r="K37" s="100">
        <v>10</v>
      </c>
      <c r="L37" s="100">
        <v>0</v>
      </c>
      <c r="M37" s="100">
        <v>0</v>
      </c>
      <c r="N37" s="100">
        <v>5.7</v>
      </c>
      <c r="O37" s="100">
        <v>0</v>
      </c>
      <c r="P37" s="100">
        <v>6.7</v>
      </c>
      <c r="Q37" s="100">
        <v>0</v>
      </c>
      <c r="R37" s="100">
        <v>0</v>
      </c>
      <c r="S37" s="100">
        <v>1</v>
      </c>
      <c r="T37" s="99">
        <v>5.7</v>
      </c>
      <c r="U37" s="102">
        <v>0</v>
      </c>
      <c r="V37" s="102">
        <v>6.7</v>
      </c>
      <c r="W37" s="102">
        <v>0</v>
      </c>
      <c r="X37" s="102">
        <v>0</v>
      </c>
      <c r="Y37" s="102">
        <v>1</v>
      </c>
      <c r="Z37" s="102">
        <v>0</v>
      </c>
      <c r="AA37" s="102" t="s">
        <v>112</v>
      </c>
    </row>
    <row r="38" spans="1:27" s="100" customFormat="1" ht="20.100000000000001" customHeight="1" x14ac:dyDescent="0.15">
      <c r="A38" s="100">
        <v>278</v>
      </c>
      <c r="B38" s="100" t="s">
        <v>76</v>
      </c>
      <c r="C38" s="101">
        <v>45405</v>
      </c>
      <c r="D38" s="101">
        <v>45406</v>
      </c>
      <c r="E38" s="100">
        <v>12310</v>
      </c>
      <c r="F38" s="100" t="s">
        <v>77</v>
      </c>
      <c r="G38" s="100" t="s">
        <v>78</v>
      </c>
      <c r="H38" s="100" t="s">
        <v>109</v>
      </c>
      <c r="I38" s="101">
        <v>45404</v>
      </c>
      <c r="J38" s="100">
        <v>2</v>
      </c>
      <c r="K38" s="100">
        <v>10</v>
      </c>
      <c r="L38" s="100">
        <v>0</v>
      </c>
      <c r="M38" s="100">
        <v>0</v>
      </c>
      <c r="N38" s="100">
        <v>5.7</v>
      </c>
      <c r="O38" s="100">
        <v>0</v>
      </c>
      <c r="P38" s="100">
        <v>6.8</v>
      </c>
      <c r="Q38" s="100">
        <v>0</v>
      </c>
      <c r="R38" s="100">
        <v>0</v>
      </c>
      <c r="S38" s="100">
        <v>0</v>
      </c>
      <c r="T38" s="99">
        <v>5.7</v>
      </c>
      <c r="U38" s="102">
        <v>0</v>
      </c>
      <c r="V38" s="102">
        <v>6.8</v>
      </c>
      <c r="W38" s="102">
        <v>0</v>
      </c>
      <c r="X38" s="102">
        <v>0</v>
      </c>
      <c r="Y38" s="102">
        <v>0</v>
      </c>
      <c r="Z38" s="102">
        <v>0</v>
      </c>
      <c r="AA38" s="102" t="s">
        <v>113</v>
      </c>
    </row>
    <row r="39" spans="1:27" s="100" customFormat="1" ht="20.100000000000001" customHeight="1" x14ac:dyDescent="0.15">
      <c r="A39" s="100">
        <v>279</v>
      </c>
      <c r="B39" s="100" t="s">
        <v>76</v>
      </c>
      <c r="C39" s="101">
        <v>45405</v>
      </c>
      <c r="D39" s="101">
        <v>45406</v>
      </c>
      <c r="E39" s="100">
        <v>12311</v>
      </c>
      <c r="F39" s="100" t="s">
        <v>77</v>
      </c>
      <c r="G39" s="100" t="s">
        <v>78</v>
      </c>
      <c r="H39" s="100" t="s">
        <v>127</v>
      </c>
      <c r="I39" s="101">
        <v>45404</v>
      </c>
      <c r="J39" s="100">
        <v>2</v>
      </c>
      <c r="K39" s="100">
        <v>10</v>
      </c>
      <c r="L39" s="100">
        <v>0</v>
      </c>
      <c r="M39" s="100">
        <v>0</v>
      </c>
      <c r="N39" s="100">
        <v>5.7</v>
      </c>
      <c r="O39" s="100">
        <v>0</v>
      </c>
      <c r="P39" s="100">
        <v>6.7</v>
      </c>
      <c r="Q39" s="100">
        <v>0</v>
      </c>
      <c r="R39" s="100">
        <v>0</v>
      </c>
      <c r="S39" s="100">
        <v>0</v>
      </c>
      <c r="T39" s="99">
        <v>5.7</v>
      </c>
      <c r="U39" s="102">
        <v>0</v>
      </c>
      <c r="V39" s="102">
        <v>6.7</v>
      </c>
      <c r="W39" s="102">
        <v>0</v>
      </c>
      <c r="X39" s="102">
        <v>0</v>
      </c>
      <c r="Y39" s="102">
        <v>0</v>
      </c>
      <c r="Z39" s="102">
        <v>0</v>
      </c>
      <c r="AA39" s="102" t="s">
        <v>116</v>
      </c>
    </row>
    <row r="40" spans="1:27" s="100" customFormat="1" ht="20.100000000000001" customHeight="1" x14ac:dyDescent="0.15">
      <c r="A40" s="100">
        <v>280</v>
      </c>
      <c r="B40" s="100" t="s">
        <v>76</v>
      </c>
      <c r="C40" s="101">
        <v>45405</v>
      </c>
      <c r="D40" s="101">
        <v>45406</v>
      </c>
      <c r="E40" s="100">
        <v>12312</v>
      </c>
      <c r="F40" s="100" t="s">
        <v>77</v>
      </c>
      <c r="G40" s="100" t="s">
        <v>78</v>
      </c>
      <c r="H40" s="100" t="s">
        <v>128</v>
      </c>
      <c r="I40" s="101">
        <v>45404</v>
      </c>
      <c r="J40" s="100">
        <v>2</v>
      </c>
      <c r="K40" s="100">
        <v>10</v>
      </c>
      <c r="L40" s="100">
        <v>0</v>
      </c>
      <c r="M40" s="100">
        <v>0</v>
      </c>
      <c r="N40" s="100">
        <v>5.7</v>
      </c>
      <c r="O40" s="100">
        <v>0</v>
      </c>
      <c r="P40" s="100">
        <v>6.7</v>
      </c>
      <c r="Q40" s="100">
        <v>0</v>
      </c>
      <c r="R40" s="100">
        <v>0</v>
      </c>
      <c r="S40" s="100">
        <v>0</v>
      </c>
      <c r="T40" s="99">
        <v>5.7</v>
      </c>
      <c r="U40" s="102">
        <v>0</v>
      </c>
      <c r="V40" s="102">
        <v>6.7</v>
      </c>
      <c r="W40" s="102">
        <v>0</v>
      </c>
      <c r="X40" s="102">
        <v>0</v>
      </c>
      <c r="Y40" s="102">
        <v>0</v>
      </c>
      <c r="Z40" s="102">
        <v>0</v>
      </c>
      <c r="AA40" s="102" t="s">
        <v>112</v>
      </c>
    </row>
    <row r="41" spans="1:27" s="100" customFormat="1" ht="20.100000000000001" customHeight="1" x14ac:dyDescent="0.15">
      <c r="A41" s="100">
        <v>281</v>
      </c>
      <c r="B41" s="100" t="s">
        <v>76</v>
      </c>
      <c r="C41" s="101">
        <v>45405</v>
      </c>
      <c r="D41" s="101">
        <v>45406</v>
      </c>
      <c r="E41" s="100">
        <v>12313</v>
      </c>
      <c r="F41" s="100" t="s">
        <v>77</v>
      </c>
      <c r="G41" s="100" t="s">
        <v>78</v>
      </c>
      <c r="H41" s="100" t="s">
        <v>122</v>
      </c>
      <c r="I41" s="101">
        <v>45404</v>
      </c>
      <c r="J41" s="100">
        <v>2</v>
      </c>
      <c r="K41" s="100">
        <v>10</v>
      </c>
      <c r="L41" s="100">
        <v>0</v>
      </c>
      <c r="M41" s="100">
        <v>0</v>
      </c>
      <c r="N41" s="100">
        <v>12</v>
      </c>
      <c r="O41" s="100">
        <v>0</v>
      </c>
      <c r="P41" s="100">
        <v>6.6</v>
      </c>
      <c r="Q41" s="100">
        <v>0</v>
      </c>
      <c r="R41" s="100">
        <v>0</v>
      </c>
      <c r="S41" s="100">
        <v>0</v>
      </c>
      <c r="T41" s="99">
        <v>12</v>
      </c>
      <c r="U41" s="102">
        <v>0</v>
      </c>
      <c r="V41" s="102">
        <v>6.6</v>
      </c>
      <c r="W41" s="102">
        <v>0</v>
      </c>
      <c r="X41" s="102">
        <v>0</v>
      </c>
      <c r="Y41" s="102">
        <v>0</v>
      </c>
      <c r="Z41" s="102">
        <v>0</v>
      </c>
      <c r="AA41" s="102" t="s">
        <v>129</v>
      </c>
    </row>
    <row r="42" spans="1:27" s="100" customFormat="1" ht="20.100000000000001" customHeight="1" x14ac:dyDescent="0.15">
      <c r="A42" s="100">
        <v>282</v>
      </c>
      <c r="B42" s="100" t="s">
        <v>76</v>
      </c>
      <c r="C42" s="101">
        <v>45405</v>
      </c>
      <c r="D42" s="101">
        <v>45406</v>
      </c>
      <c r="E42" s="100">
        <v>12315</v>
      </c>
      <c r="F42" s="100" t="s">
        <v>77</v>
      </c>
      <c r="G42" s="100" t="s">
        <v>78</v>
      </c>
      <c r="H42" s="100" t="s">
        <v>123</v>
      </c>
      <c r="I42" s="101">
        <v>45403</v>
      </c>
      <c r="J42" s="100">
        <v>2</v>
      </c>
      <c r="K42" s="100">
        <v>10</v>
      </c>
      <c r="L42" s="100">
        <v>0</v>
      </c>
      <c r="M42" s="100">
        <v>0</v>
      </c>
      <c r="N42" s="100">
        <v>5.7</v>
      </c>
      <c r="O42" s="100">
        <v>0</v>
      </c>
      <c r="P42" s="100">
        <v>6.8</v>
      </c>
      <c r="Q42" s="100">
        <v>0</v>
      </c>
      <c r="R42" s="100">
        <v>0</v>
      </c>
      <c r="S42" s="100">
        <v>0</v>
      </c>
      <c r="T42" s="99">
        <v>5.7</v>
      </c>
      <c r="U42" s="102">
        <v>0</v>
      </c>
      <c r="V42" s="102">
        <v>6.8</v>
      </c>
      <c r="W42" s="102">
        <v>0</v>
      </c>
      <c r="X42" s="102">
        <v>0</v>
      </c>
      <c r="Y42" s="102">
        <v>0</v>
      </c>
      <c r="Z42" s="102">
        <v>0</v>
      </c>
      <c r="AA42" s="102" t="s">
        <v>113</v>
      </c>
    </row>
    <row r="43" spans="1:27" s="100" customFormat="1" ht="20.100000000000001" customHeight="1" x14ac:dyDescent="0.15">
      <c r="A43" s="100">
        <v>283</v>
      </c>
      <c r="B43" s="100" t="s">
        <v>76</v>
      </c>
      <c r="C43" s="101">
        <v>45405</v>
      </c>
      <c r="D43" s="101">
        <v>45406</v>
      </c>
      <c r="E43" s="100">
        <v>12316</v>
      </c>
      <c r="F43" s="100" t="s">
        <v>77</v>
      </c>
      <c r="G43" s="100" t="s">
        <v>78</v>
      </c>
      <c r="H43" s="100" t="s">
        <v>124</v>
      </c>
      <c r="I43" s="101">
        <v>45403</v>
      </c>
      <c r="J43" s="100">
        <v>2</v>
      </c>
      <c r="K43" s="100">
        <v>10</v>
      </c>
      <c r="L43" s="100">
        <v>0</v>
      </c>
      <c r="M43" s="100">
        <v>0</v>
      </c>
      <c r="N43" s="100">
        <v>5.7</v>
      </c>
      <c r="O43" s="100">
        <v>0</v>
      </c>
      <c r="P43" s="100">
        <v>6.7</v>
      </c>
      <c r="Q43" s="100">
        <v>0</v>
      </c>
      <c r="R43" s="100">
        <v>0</v>
      </c>
      <c r="S43" s="100">
        <v>0</v>
      </c>
      <c r="T43" s="99">
        <v>5.7</v>
      </c>
      <c r="U43" s="102">
        <v>0</v>
      </c>
      <c r="V43" s="102">
        <v>6.7</v>
      </c>
      <c r="W43" s="102">
        <v>0</v>
      </c>
      <c r="X43" s="102">
        <v>0</v>
      </c>
      <c r="Y43" s="102">
        <v>0</v>
      </c>
      <c r="Z43" s="102">
        <v>0</v>
      </c>
      <c r="AA43" s="102" t="s">
        <v>113</v>
      </c>
    </row>
    <row r="44" spans="1:27" s="100" customFormat="1" ht="20.100000000000001" customHeight="1" x14ac:dyDescent="0.15">
      <c r="A44" s="100">
        <v>284</v>
      </c>
      <c r="B44" s="100" t="s">
        <v>76</v>
      </c>
      <c r="C44" s="101">
        <v>45405</v>
      </c>
      <c r="D44" s="101">
        <v>45406</v>
      </c>
      <c r="E44" s="100">
        <v>12317</v>
      </c>
      <c r="F44" s="100" t="s">
        <v>77</v>
      </c>
      <c r="G44" s="100" t="s">
        <v>78</v>
      </c>
      <c r="H44" s="100" t="s">
        <v>125</v>
      </c>
      <c r="I44" s="101">
        <v>45404</v>
      </c>
      <c r="J44" s="100">
        <v>2</v>
      </c>
      <c r="K44" s="100">
        <v>10</v>
      </c>
      <c r="L44" s="100">
        <v>0</v>
      </c>
      <c r="M44" s="100">
        <v>0</v>
      </c>
      <c r="N44" s="100">
        <v>5.8</v>
      </c>
      <c r="O44" s="100">
        <v>0</v>
      </c>
      <c r="P44" s="100">
        <v>6.7</v>
      </c>
      <c r="Q44" s="100">
        <v>0</v>
      </c>
      <c r="R44" s="100">
        <v>0</v>
      </c>
      <c r="S44" s="100">
        <v>0</v>
      </c>
      <c r="T44" s="99">
        <v>5.8</v>
      </c>
      <c r="U44" s="102">
        <v>0</v>
      </c>
      <c r="V44" s="102">
        <v>6.7</v>
      </c>
      <c r="W44" s="102">
        <v>0</v>
      </c>
      <c r="X44" s="102">
        <v>0</v>
      </c>
      <c r="Y44" s="102">
        <v>0</v>
      </c>
      <c r="Z44" s="102">
        <v>0</v>
      </c>
      <c r="AA44" s="102" t="s">
        <v>115</v>
      </c>
    </row>
    <row r="45" spans="1:27" s="100" customFormat="1" ht="20.100000000000001" customHeight="1" x14ac:dyDescent="0.15">
      <c r="A45" s="100">
        <v>298</v>
      </c>
      <c r="B45" s="100" t="s">
        <v>76</v>
      </c>
      <c r="C45" s="101">
        <v>45406</v>
      </c>
      <c r="D45" s="101">
        <v>45407</v>
      </c>
      <c r="E45" s="100">
        <v>12011</v>
      </c>
      <c r="F45" s="100" t="s">
        <v>77</v>
      </c>
      <c r="G45" s="100" t="s">
        <v>78</v>
      </c>
      <c r="H45" s="100" t="s">
        <v>110</v>
      </c>
      <c r="I45" s="101">
        <v>45406</v>
      </c>
      <c r="J45" s="100">
        <v>2</v>
      </c>
      <c r="K45" s="100">
        <v>10</v>
      </c>
      <c r="L45" s="100">
        <v>0</v>
      </c>
      <c r="M45" s="100">
        <v>0</v>
      </c>
      <c r="N45" s="100">
        <v>11</v>
      </c>
      <c r="O45" s="100">
        <v>0</v>
      </c>
      <c r="P45" s="100">
        <v>6.6</v>
      </c>
      <c r="Q45" s="100">
        <v>0</v>
      </c>
      <c r="R45" s="100">
        <v>0</v>
      </c>
      <c r="S45" s="100">
        <v>0</v>
      </c>
      <c r="T45" s="99">
        <v>11</v>
      </c>
      <c r="U45" s="102">
        <v>0</v>
      </c>
      <c r="V45" s="102">
        <v>6.6</v>
      </c>
      <c r="W45" s="102">
        <v>0</v>
      </c>
      <c r="X45" s="102">
        <v>0</v>
      </c>
      <c r="Y45" s="102">
        <v>0</v>
      </c>
      <c r="Z45" s="102">
        <v>0</v>
      </c>
      <c r="AA45" s="102" t="s">
        <v>115</v>
      </c>
    </row>
    <row r="46" spans="1:27" s="100" customFormat="1" ht="20.100000000000001" customHeight="1" x14ac:dyDescent="0.15">
      <c r="A46" s="100">
        <v>299</v>
      </c>
      <c r="B46" s="100" t="s">
        <v>76</v>
      </c>
      <c r="C46" s="101">
        <v>45406</v>
      </c>
      <c r="D46" s="101">
        <v>45407</v>
      </c>
      <c r="E46" s="100">
        <v>12013</v>
      </c>
      <c r="F46" s="100" t="s">
        <v>77</v>
      </c>
      <c r="G46" s="100" t="s">
        <v>78</v>
      </c>
      <c r="H46" s="100" t="s">
        <v>111</v>
      </c>
      <c r="I46" s="101">
        <v>45406</v>
      </c>
      <c r="J46" s="100">
        <v>2</v>
      </c>
      <c r="K46" s="100">
        <v>10</v>
      </c>
      <c r="L46" s="100">
        <v>0</v>
      </c>
      <c r="M46" s="100">
        <v>0</v>
      </c>
      <c r="N46" s="100">
        <v>12</v>
      </c>
      <c r="O46" s="100">
        <v>0</v>
      </c>
      <c r="P46" s="100">
        <v>7</v>
      </c>
      <c r="Q46" s="100">
        <v>0</v>
      </c>
      <c r="R46" s="100">
        <v>0</v>
      </c>
      <c r="S46" s="100">
        <v>0</v>
      </c>
      <c r="T46" s="99">
        <v>12</v>
      </c>
      <c r="U46" s="102">
        <v>0</v>
      </c>
      <c r="V46" s="102">
        <v>7</v>
      </c>
      <c r="W46" s="102">
        <v>0</v>
      </c>
      <c r="X46" s="102">
        <v>0</v>
      </c>
      <c r="Y46" s="102">
        <v>0</v>
      </c>
      <c r="Z46" s="102">
        <v>0</v>
      </c>
      <c r="AA46" s="102" t="s">
        <v>113</v>
      </c>
    </row>
    <row r="47" spans="1:27" s="100" customFormat="1" x14ac:dyDescent="0.15">
      <c r="C47" s="101"/>
      <c r="D47" s="101"/>
      <c r="I47" s="101"/>
    </row>
    <row r="48" spans="1:27" s="100" customFormat="1" x14ac:dyDescent="0.15"/>
  </sheetData>
  <phoneticPr fontId="1"/>
  <pageMargins left="0.70866141732283472" right="0.70866141732283472" top="0.74803149606299213" bottom="0.74803149606299213" header="0.31496062992125984" footer="0.31496062992125984"/>
  <pageSetup paperSize="9" scale="85" fitToWidth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X48"/>
  <sheetViews>
    <sheetView showGridLines="0" topLeftCell="A10" zoomScale="55" zoomScaleNormal="55" workbookViewId="0">
      <selection activeCell="A10" sqref="A10:L10"/>
    </sheetView>
  </sheetViews>
  <sheetFormatPr defaultRowHeight="14.25" x14ac:dyDescent="0.15"/>
  <cols>
    <col min="1" max="1" width="6.625" style="3" customWidth="1"/>
    <col min="2" max="2" width="18.625" style="3" customWidth="1"/>
    <col min="3" max="3" width="6.625" style="3" customWidth="1"/>
    <col min="4" max="7" width="10.625" style="3" customWidth="1"/>
    <col min="8" max="8" width="24.625" style="3" customWidth="1"/>
    <col min="9" max="9" width="6.625" style="3" customWidth="1"/>
    <col min="10" max="11" width="10.625" style="3" customWidth="1"/>
    <col min="12" max="12" width="20.75" style="3" customWidth="1"/>
    <col min="13" max="13" width="9" style="3"/>
    <col min="15" max="15" width="43.75" customWidth="1"/>
    <col min="16" max="16" width="33.375" customWidth="1"/>
    <col min="17" max="17" width="35.125" customWidth="1"/>
    <col min="18" max="18" width="13.125" customWidth="1"/>
    <col min="19" max="19" width="15.625" customWidth="1"/>
  </cols>
  <sheetData>
    <row r="1" spans="1:24" ht="30" customHeight="1" x14ac:dyDescent="0.15">
      <c r="A1" s="29"/>
      <c r="B1" s="29"/>
      <c r="C1" s="29"/>
      <c r="D1" s="29"/>
      <c r="E1" s="29"/>
      <c r="F1" s="29"/>
      <c r="G1" s="29"/>
      <c r="H1" s="10" t="s">
        <v>11</v>
      </c>
      <c r="I1" s="1"/>
      <c r="J1" s="2" t="s">
        <v>12</v>
      </c>
      <c r="K1" s="43">
        <v>397</v>
      </c>
      <c r="L1" s="43"/>
    </row>
    <row r="2" spans="1:24" ht="30" customHeight="1" x14ac:dyDescent="0.15">
      <c r="A2" s="29"/>
      <c r="B2" s="29"/>
      <c r="C2" s="29"/>
      <c r="D2" s="29"/>
      <c r="E2" s="29"/>
      <c r="F2" s="29"/>
      <c r="G2" s="29"/>
      <c r="H2" s="44"/>
      <c r="I2" s="1"/>
      <c r="J2" s="1"/>
      <c r="K2" s="4"/>
      <c r="L2" s="4"/>
    </row>
    <row r="3" spans="1:24" ht="30" customHeight="1" x14ac:dyDescent="0.15">
      <c r="A3" s="29"/>
      <c r="B3" s="29"/>
      <c r="C3" s="29"/>
      <c r="D3" s="29"/>
      <c r="E3" s="29"/>
      <c r="F3" s="29"/>
      <c r="G3" s="29"/>
      <c r="H3" s="45"/>
      <c r="I3" s="1"/>
      <c r="J3" s="5" t="s">
        <v>13</v>
      </c>
      <c r="K3" s="46" t="e">
        <f>VLOOKUP($K$1,データベース!$A$2:$AA$467,4,FALSE)</f>
        <v>#N/A</v>
      </c>
      <c r="L3" s="46"/>
    </row>
    <row r="4" spans="1:24" ht="30" customHeight="1" x14ac:dyDescent="0.15">
      <c r="A4" s="29"/>
      <c r="B4" s="29"/>
      <c r="C4" s="29"/>
      <c r="D4" s="29"/>
      <c r="E4" s="29"/>
      <c r="F4" s="29"/>
      <c r="G4" s="29"/>
      <c r="H4" s="10"/>
      <c r="I4" s="1"/>
      <c r="J4" s="1"/>
      <c r="K4" s="6"/>
      <c r="L4" s="7"/>
    </row>
    <row r="5" spans="1:24" ht="30" customHeight="1" x14ac:dyDescent="0.2">
      <c r="A5" s="29"/>
      <c r="B5" s="29"/>
      <c r="C5" s="29"/>
      <c r="D5" s="29"/>
      <c r="E5" s="29"/>
      <c r="F5" s="29"/>
      <c r="G5" s="29"/>
      <c r="H5" s="47" t="s">
        <v>14</v>
      </c>
      <c r="I5" s="48"/>
      <c r="J5" s="48"/>
      <c r="K5" s="48"/>
      <c r="L5" s="48"/>
    </row>
    <row r="6" spans="1:24" ht="30" customHeight="1" x14ac:dyDescent="0.2">
      <c r="A6" s="29"/>
      <c r="B6" s="29"/>
      <c r="C6" s="29"/>
      <c r="D6" s="29"/>
      <c r="E6" s="29"/>
      <c r="F6" s="29"/>
      <c r="G6" s="29"/>
      <c r="H6" s="47" t="s">
        <v>15</v>
      </c>
      <c r="I6" s="48"/>
      <c r="J6" s="48"/>
      <c r="K6" s="48"/>
      <c r="L6" s="48"/>
    </row>
    <row r="7" spans="1:24" ht="30" customHeight="1" x14ac:dyDescent="0.15">
      <c r="A7" s="29"/>
      <c r="B7" s="29"/>
      <c r="C7" s="29"/>
      <c r="D7" s="29"/>
      <c r="E7" s="29"/>
      <c r="F7" s="29"/>
      <c r="G7" s="29"/>
      <c r="H7" s="49" t="s">
        <v>16</v>
      </c>
      <c r="I7" s="49"/>
      <c r="J7" s="49"/>
      <c r="K7" s="49"/>
      <c r="L7" s="49"/>
    </row>
    <row r="8" spans="1:24" ht="30" customHeight="1" x14ac:dyDescent="0.15">
      <c r="A8" s="8" t="s">
        <v>17</v>
      </c>
      <c r="B8" s="9"/>
      <c r="C8" s="10"/>
      <c r="D8" s="10"/>
      <c r="E8" s="10"/>
      <c r="F8" s="10"/>
      <c r="G8" s="10"/>
      <c r="H8" s="50" t="s">
        <v>18</v>
      </c>
      <c r="I8" s="50"/>
      <c r="J8" s="50"/>
      <c r="K8" s="50"/>
      <c r="L8" s="50"/>
    </row>
    <row r="9" spans="1:24" ht="30" customHeight="1" x14ac:dyDescent="0.15">
      <c r="A9" s="8"/>
      <c r="B9" s="9"/>
      <c r="C9" s="10"/>
      <c r="D9" s="10"/>
      <c r="E9" s="10"/>
      <c r="F9" s="10"/>
      <c r="G9" s="10"/>
      <c r="H9" s="10"/>
      <c r="I9" s="11"/>
      <c r="J9" s="11"/>
      <c r="K9" s="11"/>
      <c r="L9" s="11"/>
      <c r="M9" s="11"/>
    </row>
    <row r="10" spans="1:24" s="37" customFormat="1" ht="69.95" customHeight="1" x14ac:dyDescent="0.15">
      <c r="A10" s="51" t="e">
        <f>IF(I13="学校飲料水","学校飲料水水質検査成績書","飲料水水質検査成績書")</f>
        <v>#N/A</v>
      </c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36"/>
    </row>
    <row r="11" spans="1:24" ht="35.1" customHeight="1" x14ac:dyDescent="0.15">
      <c r="A11" s="52" t="s">
        <v>19</v>
      </c>
      <c r="B11" s="52"/>
      <c r="C11" s="53" t="e">
        <f>VLOOKUP($K$1,データベース!$A$2:$AA$467,7,FALSE)</f>
        <v>#N/A</v>
      </c>
      <c r="D11" s="54"/>
      <c r="E11" s="54"/>
      <c r="F11" s="54"/>
      <c r="G11" s="55"/>
      <c r="H11" s="12" t="s">
        <v>20</v>
      </c>
      <c r="I11" s="53" t="e">
        <f>VLOOKUP($K$1,データベース!$A$2:$AA$467,8,FALSE)</f>
        <v>#N/A</v>
      </c>
      <c r="J11" s="54"/>
      <c r="K11" s="54"/>
      <c r="L11" s="55"/>
    </row>
    <row r="12" spans="1:24" ht="35.1" customHeight="1" x14ac:dyDescent="0.15">
      <c r="A12" s="52" t="s">
        <v>21</v>
      </c>
      <c r="B12" s="52"/>
      <c r="C12" s="56" t="e">
        <f>VLOOKUP($K$1,データベース!$A$2:$AA$467,9,FALSE)</f>
        <v>#N/A</v>
      </c>
      <c r="D12" s="57"/>
      <c r="E12" s="57"/>
      <c r="F12" s="57"/>
      <c r="G12" s="58"/>
      <c r="H12" s="12" t="s">
        <v>22</v>
      </c>
      <c r="I12" s="56" t="e">
        <f>IF(VLOOKUP($K$1,データベース!$A$2:$AA$467,10,FALSE)=1,"井戸水",IF(VLOOKUP($K$1,データベース!$A$2:$AA$467,10,FALSE)=2,"水道",""))</f>
        <v>#N/A</v>
      </c>
      <c r="J12" s="57"/>
      <c r="K12" s="57"/>
      <c r="L12" s="58"/>
    </row>
    <row r="13" spans="1:24" ht="35.1" customHeight="1" x14ac:dyDescent="0.15">
      <c r="A13" s="52" t="s">
        <v>23</v>
      </c>
      <c r="B13" s="52"/>
      <c r="C13" s="13"/>
      <c r="D13" s="14"/>
      <c r="E13" s="30" t="e">
        <f>VLOOKUP($K$1,データベース!$A$2:$AA$467,11,FALSE)</f>
        <v>#N/A</v>
      </c>
      <c r="F13" s="59" t="s">
        <v>24</v>
      </c>
      <c r="G13" s="60"/>
      <c r="H13" s="12" t="s">
        <v>25</v>
      </c>
      <c r="I13" s="61" t="e">
        <f>IF(VLOOKUP($K$1,データベース!$A$2:$AA$467,6,FALSE)=1,"一般","学校飲料水")</f>
        <v>#N/A</v>
      </c>
      <c r="J13" s="62"/>
      <c r="K13" s="62"/>
      <c r="L13" s="63"/>
    </row>
    <row r="14" spans="1:24" ht="35.1" customHeight="1" x14ac:dyDescent="0.15">
      <c r="A14" s="64" t="e">
        <f>VLOOKUP($K$1,データベース!$A$2:$AA$467,3,FALSE)</f>
        <v>#N/A</v>
      </c>
      <c r="B14" s="64"/>
      <c r="C14" s="15" t="s">
        <v>26</v>
      </c>
      <c r="D14" s="16"/>
      <c r="E14" s="17"/>
      <c r="F14" s="17"/>
      <c r="G14" s="8"/>
      <c r="H14" s="8"/>
      <c r="I14" s="8"/>
      <c r="J14" s="8"/>
      <c r="K14" s="16"/>
      <c r="L14" s="8"/>
    </row>
    <row r="15" spans="1:24" ht="35.1" customHeight="1" x14ac:dyDescent="0.15">
      <c r="A15" s="65" t="s">
        <v>27</v>
      </c>
      <c r="B15" s="66"/>
      <c r="C15" s="66"/>
      <c r="D15" s="66"/>
      <c r="E15" s="67"/>
      <c r="F15" s="66" t="s">
        <v>28</v>
      </c>
      <c r="G15" s="66"/>
      <c r="H15" s="66"/>
      <c r="I15" s="66"/>
      <c r="J15" s="65" t="s">
        <v>29</v>
      </c>
      <c r="K15" s="66"/>
      <c r="L15" s="67"/>
      <c r="U15" s="28"/>
      <c r="V15" s="28"/>
      <c r="W15" s="28"/>
      <c r="X15" s="28"/>
    </row>
    <row r="16" spans="1:24" ht="35.1" customHeight="1" x14ac:dyDescent="0.15">
      <c r="A16" s="68" t="s">
        <v>30</v>
      </c>
      <c r="B16" s="69"/>
      <c r="C16" s="69"/>
      <c r="D16" s="69"/>
      <c r="E16" s="70"/>
      <c r="F16" s="71" t="e">
        <f>VLOOKUP($K$1,データベース!$A$2:$AA$467,12,FALSE)&amp;" 個/mℓ"</f>
        <v>#N/A</v>
      </c>
      <c r="G16" s="69"/>
      <c r="H16" s="69"/>
      <c r="I16" s="70"/>
      <c r="J16" s="71" t="s">
        <v>31</v>
      </c>
      <c r="K16" s="69"/>
      <c r="L16" s="72"/>
      <c r="U16" s="28"/>
      <c r="V16" s="28"/>
      <c r="W16" s="28"/>
      <c r="X16" s="28"/>
    </row>
    <row r="17" spans="1:24" ht="35.1" customHeight="1" x14ac:dyDescent="0.15">
      <c r="A17" s="73" t="s">
        <v>32</v>
      </c>
      <c r="B17" s="74"/>
      <c r="C17" s="74"/>
      <c r="D17" s="74"/>
      <c r="E17" s="75"/>
      <c r="F17" s="76" t="e">
        <f>IF(VLOOKUP($K$1,データベース!$A$2:$AA$467,13,FALSE)=1,"検出","不検出")</f>
        <v>#N/A</v>
      </c>
      <c r="G17" s="74"/>
      <c r="H17" s="74"/>
      <c r="I17" s="75"/>
      <c r="J17" s="76" t="s">
        <v>33</v>
      </c>
      <c r="K17" s="74"/>
      <c r="L17" s="77"/>
      <c r="U17" s="28"/>
      <c r="V17" s="28"/>
      <c r="W17" s="28"/>
      <c r="X17" s="28"/>
    </row>
    <row r="18" spans="1:24" ht="35.1" customHeight="1" x14ac:dyDescent="0.15">
      <c r="A18" s="73" t="s">
        <v>4</v>
      </c>
      <c r="B18" s="74"/>
      <c r="C18" s="74"/>
      <c r="D18" s="74"/>
      <c r="E18" s="75"/>
      <c r="F18" s="76" t="e">
        <f>VLOOKUP($K$1,データベース!$A$2:$AA$467,20,FALSE)&amp;" mg／L"</f>
        <v>#N/A</v>
      </c>
      <c r="G18" s="78"/>
      <c r="H18" s="78"/>
      <c r="I18" s="79"/>
      <c r="J18" s="76" t="s">
        <v>34</v>
      </c>
      <c r="K18" s="78"/>
      <c r="L18" s="80"/>
      <c r="U18" s="28"/>
      <c r="V18" s="28"/>
      <c r="W18" s="28"/>
      <c r="X18" s="28"/>
    </row>
    <row r="19" spans="1:24" ht="35.1" customHeight="1" x14ac:dyDescent="0.15">
      <c r="A19" s="73" t="s">
        <v>35</v>
      </c>
      <c r="B19" s="74"/>
      <c r="C19" s="74"/>
      <c r="D19" s="74"/>
      <c r="E19" s="75"/>
      <c r="F19" s="76" t="e">
        <f>IF(VLOOKUP($K$1,データベース!$A$2:$AA$467,21,FALSE)&lt;0.2,"0.2 mg/L未満",VLOOKUP($K$1,データベース!$A$2:$AA$467,21,FALSE)&amp;" mg／L")</f>
        <v>#N/A</v>
      </c>
      <c r="G19" s="78"/>
      <c r="H19" s="78"/>
      <c r="I19" s="79"/>
      <c r="J19" s="76" t="s">
        <v>36</v>
      </c>
      <c r="K19" s="78"/>
      <c r="L19" s="80"/>
      <c r="U19" s="28"/>
      <c r="V19" s="28"/>
      <c r="W19" s="28"/>
      <c r="X19" s="28"/>
    </row>
    <row r="20" spans="1:24" ht="35.1" customHeight="1" x14ac:dyDescent="0.15">
      <c r="A20" s="73" t="s">
        <v>37</v>
      </c>
      <c r="B20" s="74"/>
      <c r="C20" s="74"/>
      <c r="D20" s="74"/>
      <c r="E20" s="75"/>
      <c r="F20" s="81" t="e">
        <f>VLOOKUP($K$1,データベース!$A$2:$AA$467,22,FALSE)</f>
        <v>#N/A</v>
      </c>
      <c r="G20" s="82"/>
      <c r="H20" s="82"/>
      <c r="I20" s="83"/>
      <c r="J20" s="76" t="s">
        <v>38</v>
      </c>
      <c r="K20" s="78"/>
      <c r="L20" s="80"/>
      <c r="U20" s="28"/>
      <c r="V20" s="28"/>
      <c r="W20" s="28"/>
      <c r="X20" s="28"/>
    </row>
    <row r="21" spans="1:24" ht="35.1" customHeight="1" x14ac:dyDescent="0.15">
      <c r="A21" s="73" t="s">
        <v>7</v>
      </c>
      <c r="B21" s="74"/>
      <c r="C21" s="74"/>
      <c r="D21" s="74"/>
      <c r="E21" s="75"/>
      <c r="F21" s="76" t="e">
        <f>IF(VLOOKUP($K$1,データベース!$A$2:$AA$467,23,FALSE)=1,"異常",IF(VLOOKUP($K$1,データベース!$A$2:$AA$467,23,FALSE)=2,"未検査","異常なし"))</f>
        <v>#N/A</v>
      </c>
      <c r="G21" s="78"/>
      <c r="H21" s="78"/>
      <c r="I21" s="79"/>
      <c r="J21" s="76" t="s">
        <v>39</v>
      </c>
      <c r="K21" s="78"/>
      <c r="L21" s="80"/>
      <c r="U21" s="28"/>
      <c r="V21" s="28"/>
      <c r="W21" s="28"/>
      <c r="X21" s="28"/>
    </row>
    <row r="22" spans="1:24" ht="35.1" customHeight="1" x14ac:dyDescent="0.15">
      <c r="A22" s="73" t="s">
        <v>8</v>
      </c>
      <c r="B22" s="74"/>
      <c r="C22" s="74"/>
      <c r="D22" s="74"/>
      <c r="E22" s="75"/>
      <c r="F22" s="76" t="e">
        <f>IF(VLOOKUP($K$1,データベース!$A$2:$AA$467,24,FALSE)=1,"異常","異常なし")</f>
        <v>#N/A</v>
      </c>
      <c r="G22" s="78"/>
      <c r="H22" s="78"/>
      <c r="I22" s="79"/>
      <c r="J22" s="76" t="s">
        <v>39</v>
      </c>
      <c r="K22" s="78"/>
      <c r="L22" s="80"/>
      <c r="U22" s="28"/>
      <c r="V22" s="28"/>
      <c r="W22" s="28"/>
      <c r="X22" s="28"/>
    </row>
    <row r="23" spans="1:24" ht="35.1" customHeight="1" x14ac:dyDescent="0.15">
      <c r="A23" s="73" t="s">
        <v>9</v>
      </c>
      <c r="B23" s="74"/>
      <c r="C23" s="74"/>
      <c r="D23" s="74"/>
      <c r="E23" s="75"/>
      <c r="F23" s="76" t="e">
        <f>IF(VLOOKUP($K$1,データベース!$A$2:$AA$467,25,FALSE)&lt;1,"1 度未満",VLOOKUP($K$1,データベース!$A$2:$AA$467,25,FALSE)&amp;" 度")</f>
        <v>#N/A</v>
      </c>
      <c r="G23" s="78"/>
      <c r="H23" s="78"/>
      <c r="I23" s="79"/>
      <c r="J23" s="76" t="s">
        <v>40</v>
      </c>
      <c r="K23" s="78"/>
      <c r="L23" s="80"/>
      <c r="U23" s="28"/>
      <c r="V23" s="28"/>
      <c r="W23" s="28"/>
      <c r="X23" s="28"/>
    </row>
    <row r="24" spans="1:24" ht="35.1" customHeight="1" x14ac:dyDescent="0.15">
      <c r="A24" s="73" t="s">
        <v>10</v>
      </c>
      <c r="B24" s="74"/>
      <c r="C24" s="74"/>
      <c r="D24" s="74"/>
      <c r="E24" s="75"/>
      <c r="F24" s="76" t="e">
        <f>IF(VLOOKUP($K$1,データベース!$A$2:$AA$467,26,FALSE)&lt;0.5,"0.5 度未満",VLOOKUP($K$1,データベース!$A$2:$AA$467,26,FALSE)&amp;" 度")</f>
        <v>#N/A</v>
      </c>
      <c r="G24" s="78"/>
      <c r="H24" s="78"/>
      <c r="I24" s="79"/>
      <c r="J24" s="76" t="s">
        <v>41</v>
      </c>
      <c r="K24" s="78"/>
      <c r="L24" s="80"/>
      <c r="U24" s="28"/>
      <c r="V24" s="28"/>
      <c r="W24" s="28"/>
      <c r="X24" s="28"/>
    </row>
    <row r="25" spans="1:24" ht="35.1" customHeight="1" x14ac:dyDescent="0.15">
      <c r="A25" s="73" t="s">
        <v>48</v>
      </c>
      <c r="B25" s="74"/>
      <c r="C25" s="74"/>
      <c r="D25" s="74"/>
      <c r="E25" s="75"/>
      <c r="F25" s="76" t="e">
        <f>VLOOKUP($K$1,データベース!$A$2:$AA$467,27,FALSE)&amp;" mg／L"</f>
        <v>#N/A</v>
      </c>
      <c r="G25" s="74"/>
      <c r="H25" s="74"/>
      <c r="I25" s="75"/>
      <c r="J25" s="76" t="s">
        <v>49</v>
      </c>
      <c r="K25" s="74"/>
      <c r="L25" s="77"/>
      <c r="U25" s="28"/>
      <c r="V25" s="28"/>
      <c r="W25" s="28"/>
      <c r="X25" s="28"/>
    </row>
    <row r="26" spans="1:24" ht="35.1" customHeight="1" x14ac:dyDescent="0.15">
      <c r="A26" s="73"/>
      <c r="B26" s="74"/>
      <c r="C26" s="74"/>
      <c r="D26" s="74"/>
      <c r="E26" s="75"/>
      <c r="F26" s="76"/>
      <c r="G26" s="74"/>
      <c r="H26" s="74"/>
      <c r="I26" s="75"/>
      <c r="J26" s="76"/>
      <c r="K26" s="74"/>
      <c r="L26" s="77"/>
    </row>
    <row r="27" spans="1:24" ht="35.1" customHeight="1" x14ac:dyDescent="0.15">
      <c r="A27" s="73"/>
      <c r="B27" s="74"/>
      <c r="C27" s="74"/>
      <c r="D27" s="74"/>
      <c r="E27" s="75"/>
      <c r="F27" s="76"/>
      <c r="G27" s="74"/>
      <c r="H27" s="74"/>
      <c r="I27" s="75"/>
      <c r="J27" s="76"/>
      <c r="K27" s="74"/>
      <c r="L27" s="77"/>
      <c r="U27" s="28"/>
      <c r="V27" s="28"/>
      <c r="W27" s="28"/>
    </row>
    <row r="28" spans="1:24" ht="35.1" customHeight="1" x14ac:dyDescent="0.15">
      <c r="A28" s="73"/>
      <c r="B28" s="74"/>
      <c r="C28" s="74"/>
      <c r="D28" s="74"/>
      <c r="E28" s="75"/>
      <c r="F28" s="76"/>
      <c r="G28" s="74"/>
      <c r="H28" s="74"/>
      <c r="I28" s="75"/>
      <c r="J28" s="76"/>
      <c r="K28" s="74"/>
      <c r="L28" s="77"/>
      <c r="U28" s="28"/>
      <c r="V28" s="28"/>
      <c r="W28" s="28"/>
    </row>
    <row r="29" spans="1:24" ht="35.1" customHeight="1" x14ac:dyDescent="0.15">
      <c r="A29" s="73"/>
      <c r="B29" s="74"/>
      <c r="C29" s="74"/>
      <c r="D29" s="74"/>
      <c r="E29" s="75"/>
      <c r="F29" s="76"/>
      <c r="G29" s="74"/>
      <c r="H29" s="74"/>
      <c r="I29" s="75"/>
      <c r="J29" s="76"/>
      <c r="K29" s="74"/>
      <c r="L29" s="77"/>
      <c r="U29" s="28"/>
      <c r="V29" s="28"/>
      <c r="W29" s="28"/>
    </row>
    <row r="30" spans="1:24" ht="35.1" customHeight="1" x14ac:dyDescent="0.15">
      <c r="A30" s="73"/>
      <c r="B30" s="74"/>
      <c r="C30" s="74"/>
      <c r="D30" s="74"/>
      <c r="E30" s="75"/>
      <c r="F30" s="76"/>
      <c r="G30" s="74"/>
      <c r="H30" s="74"/>
      <c r="I30" s="75"/>
      <c r="J30" s="76"/>
      <c r="K30" s="74"/>
      <c r="L30" s="77"/>
      <c r="U30" s="28"/>
      <c r="V30" s="28"/>
      <c r="W30" s="28"/>
    </row>
    <row r="31" spans="1:24" ht="35.1" customHeight="1" x14ac:dyDescent="0.15">
      <c r="A31" s="73"/>
      <c r="B31" s="74"/>
      <c r="C31" s="74"/>
      <c r="D31" s="74"/>
      <c r="E31" s="75"/>
      <c r="F31" s="76"/>
      <c r="G31" s="74"/>
      <c r="H31" s="74"/>
      <c r="I31" s="75"/>
      <c r="J31" s="76"/>
      <c r="K31" s="74"/>
      <c r="L31" s="77"/>
      <c r="U31" s="28"/>
      <c r="V31" s="28"/>
      <c r="W31" s="28"/>
    </row>
    <row r="32" spans="1:24" ht="35.1" customHeight="1" x14ac:dyDescent="0.15">
      <c r="A32" s="73"/>
      <c r="B32" s="74"/>
      <c r="C32" s="74"/>
      <c r="D32" s="74"/>
      <c r="E32" s="75"/>
      <c r="F32" s="76"/>
      <c r="G32" s="74"/>
      <c r="H32" s="74"/>
      <c r="I32" s="75"/>
      <c r="J32" s="76"/>
      <c r="K32" s="74"/>
      <c r="L32" s="77"/>
      <c r="U32" s="28"/>
      <c r="V32" s="28"/>
      <c r="W32" s="28"/>
    </row>
    <row r="33" spans="1:23" ht="35.1" customHeight="1" x14ac:dyDescent="0.15">
      <c r="A33" s="73"/>
      <c r="B33" s="74"/>
      <c r="C33" s="74"/>
      <c r="D33" s="74"/>
      <c r="E33" s="75"/>
      <c r="F33" s="76"/>
      <c r="G33" s="74"/>
      <c r="H33" s="74"/>
      <c r="I33" s="75"/>
      <c r="J33" s="76"/>
      <c r="K33" s="74"/>
      <c r="L33" s="77"/>
      <c r="U33" s="28"/>
      <c r="V33" s="28"/>
      <c r="W33" s="28"/>
    </row>
    <row r="34" spans="1:23" ht="35.1" customHeight="1" x14ac:dyDescent="0.15">
      <c r="A34" s="73"/>
      <c r="B34" s="74"/>
      <c r="C34" s="74"/>
      <c r="D34" s="74"/>
      <c r="E34" s="75"/>
      <c r="F34" s="76"/>
      <c r="G34" s="74"/>
      <c r="H34" s="74"/>
      <c r="I34" s="75"/>
      <c r="J34" s="76"/>
      <c r="K34" s="74"/>
      <c r="L34" s="77"/>
      <c r="U34" s="28"/>
      <c r="V34" s="28"/>
      <c r="W34" s="28"/>
    </row>
    <row r="35" spans="1:23" ht="35.1" customHeight="1" x14ac:dyDescent="0.15">
      <c r="A35" s="73"/>
      <c r="B35" s="74"/>
      <c r="C35" s="74"/>
      <c r="D35" s="74"/>
      <c r="E35" s="75"/>
      <c r="F35" s="76"/>
      <c r="G35" s="74"/>
      <c r="H35" s="74"/>
      <c r="I35" s="75"/>
      <c r="J35" s="76"/>
      <c r="K35" s="74"/>
      <c r="L35" s="77"/>
      <c r="U35" s="28"/>
      <c r="V35" s="28"/>
      <c r="W35" s="28"/>
    </row>
    <row r="36" spans="1:23" ht="35.1" customHeight="1" x14ac:dyDescent="0.15">
      <c r="A36" s="73"/>
      <c r="B36" s="74"/>
      <c r="C36" s="74"/>
      <c r="D36" s="74"/>
      <c r="E36" s="75"/>
      <c r="F36" s="76"/>
      <c r="G36" s="74"/>
      <c r="H36" s="74"/>
      <c r="I36" s="75"/>
      <c r="J36" s="76"/>
      <c r="K36" s="74"/>
      <c r="L36" s="77"/>
      <c r="U36" s="28"/>
      <c r="V36" s="28"/>
      <c r="W36" s="28"/>
    </row>
    <row r="37" spans="1:23" ht="35.1" customHeight="1" x14ac:dyDescent="0.15">
      <c r="A37" s="87" t="s">
        <v>42</v>
      </c>
      <c r="B37" s="88"/>
      <c r="C37" s="89" t="s">
        <v>50</v>
      </c>
      <c r="D37" s="89"/>
      <c r="E37" s="89"/>
      <c r="F37" s="89"/>
      <c r="G37" s="89"/>
      <c r="H37" s="89"/>
      <c r="I37" s="89"/>
      <c r="J37" s="89"/>
      <c r="K37" s="89"/>
      <c r="L37" s="90"/>
    </row>
    <row r="38" spans="1:23" ht="35.1" customHeight="1" x14ac:dyDescent="0.15">
      <c r="A38" s="18"/>
      <c r="B38" s="8"/>
      <c r="C38" s="91"/>
      <c r="D38" s="91"/>
      <c r="E38" s="91"/>
      <c r="F38" s="91"/>
      <c r="G38" s="91"/>
      <c r="H38" s="91"/>
      <c r="I38" s="91"/>
      <c r="J38" s="91"/>
      <c r="K38" s="91"/>
      <c r="L38" s="92"/>
    </row>
    <row r="39" spans="1:23" ht="30" customHeight="1" x14ac:dyDescent="0.15">
      <c r="A39" s="19"/>
      <c r="B39" s="93" t="s">
        <v>43</v>
      </c>
      <c r="C39" s="93"/>
      <c r="D39" s="93"/>
      <c r="E39" s="93"/>
      <c r="F39" s="93"/>
      <c r="G39" s="93"/>
      <c r="H39" s="93"/>
      <c r="I39" s="20" t="s">
        <v>44</v>
      </c>
      <c r="J39" s="20"/>
      <c r="K39" s="21"/>
      <c r="L39" s="22"/>
    </row>
    <row r="40" spans="1:23" ht="30" customHeight="1" x14ac:dyDescent="0.15">
      <c r="A40" s="23" t="s">
        <v>45</v>
      </c>
      <c r="B40" s="94" t="s">
        <v>46</v>
      </c>
      <c r="C40" s="94"/>
      <c r="D40" s="94"/>
      <c r="E40" s="94"/>
      <c r="F40" s="94"/>
      <c r="G40" s="94"/>
      <c r="H40" s="94"/>
      <c r="I40" s="94"/>
      <c r="J40" s="94"/>
      <c r="K40" s="94"/>
      <c r="L40" s="95"/>
    </row>
    <row r="41" spans="1:23" ht="30" customHeight="1" x14ac:dyDescent="0.15">
      <c r="A41" s="84" t="s">
        <v>47</v>
      </c>
      <c r="B41" s="85"/>
      <c r="C41" s="85"/>
      <c r="D41" s="85"/>
      <c r="E41" s="85"/>
      <c r="F41" s="85"/>
      <c r="G41" s="85"/>
      <c r="H41" s="85"/>
      <c r="I41" s="85"/>
      <c r="J41" s="85"/>
      <c r="K41" s="85"/>
      <c r="L41" s="86"/>
    </row>
    <row r="42" spans="1:23" x14ac:dyDescent="0.15">
      <c r="A42" s="10"/>
      <c r="B42" s="10"/>
      <c r="C42" s="10"/>
      <c r="D42" s="10"/>
      <c r="E42" s="24"/>
      <c r="F42" s="24"/>
      <c r="G42" s="10"/>
      <c r="H42" s="10"/>
      <c r="I42" s="10"/>
      <c r="J42" s="10"/>
      <c r="K42" s="25"/>
      <c r="L42" s="26"/>
    </row>
    <row r="48" spans="1:23" x14ac:dyDescent="0.15">
      <c r="I48" s="27"/>
    </row>
  </sheetData>
  <mergeCells count="90">
    <mergeCell ref="A41:L41"/>
    <mergeCell ref="A37:B37"/>
    <mergeCell ref="C37:L37"/>
    <mergeCell ref="C38:L38"/>
    <mergeCell ref="B39:H39"/>
    <mergeCell ref="B40:L40"/>
    <mergeCell ref="A35:E35"/>
    <mergeCell ref="F35:I35"/>
    <mergeCell ref="J35:L35"/>
    <mergeCell ref="A36:E36"/>
    <mergeCell ref="F36:I36"/>
    <mergeCell ref="J36:L36"/>
    <mergeCell ref="A33:E33"/>
    <mergeCell ref="F33:I33"/>
    <mergeCell ref="J33:L33"/>
    <mergeCell ref="A34:E34"/>
    <mergeCell ref="F34:I34"/>
    <mergeCell ref="J34:L34"/>
    <mergeCell ref="A31:E31"/>
    <mergeCell ref="F31:I31"/>
    <mergeCell ref="J31:L31"/>
    <mergeCell ref="A32:E32"/>
    <mergeCell ref="F32:I32"/>
    <mergeCell ref="J32:L32"/>
    <mergeCell ref="A29:E29"/>
    <mergeCell ref="F29:I29"/>
    <mergeCell ref="J29:L29"/>
    <mergeCell ref="A30:E30"/>
    <mergeCell ref="F30:I30"/>
    <mergeCell ref="J30:L30"/>
    <mergeCell ref="A27:E27"/>
    <mergeCell ref="F27:I27"/>
    <mergeCell ref="J27:L27"/>
    <mergeCell ref="A28:E28"/>
    <mergeCell ref="F28:I28"/>
    <mergeCell ref="J28:L28"/>
    <mergeCell ref="A25:E25"/>
    <mergeCell ref="F25:I25"/>
    <mergeCell ref="J25:L25"/>
    <mergeCell ref="A26:E26"/>
    <mergeCell ref="F26:I26"/>
    <mergeCell ref="J26:L26"/>
    <mergeCell ref="A23:E23"/>
    <mergeCell ref="F23:I23"/>
    <mergeCell ref="J23:L23"/>
    <mergeCell ref="A24:E24"/>
    <mergeCell ref="F24:I24"/>
    <mergeCell ref="J24:L24"/>
    <mergeCell ref="A21:E21"/>
    <mergeCell ref="F21:I21"/>
    <mergeCell ref="J21:L21"/>
    <mergeCell ref="A22:E22"/>
    <mergeCell ref="F22:I22"/>
    <mergeCell ref="J22:L22"/>
    <mergeCell ref="A19:E19"/>
    <mergeCell ref="F19:I19"/>
    <mergeCell ref="J19:L19"/>
    <mergeCell ref="A20:E20"/>
    <mergeCell ref="F20:I20"/>
    <mergeCell ref="J20:L20"/>
    <mergeCell ref="A17:E17"/>
    <mergeCell ref="F17:I17"/>
    <mergeCell ref="J17:L17"/>
    <mergeCell ref="A18:E18"/>
    <mergeCell ref="F18:I18"/>
    <mergeCell ref="J18:L18"/>
    <mergeCell ref="A14:B14"/>
    <mergeCell ref="A15:E15"/>
    <mergeCell ref="F15:I15"/>
    <mergeCell ref="J15:L15"/>
    <mergeCell ref="A16:E16"/>
    <mergeCell ref="F16:I16"/>
    <mergeCell ref="J16:L16"/>
    <mergeCell ref="A12:B12"/>
    <mergeCell ref="C12:G12"/>
    <mergeCell ref="I12:L12"/>
    <mergeCell ref="A13:B13"/>
    <mergeCell ref="F13:G13"/>
    <mergeCell ref="I13:L13"/>
    <mergeCell ref="H7:L7"/>
    <mergeCell ref="H8:L8"/>
    <mergeCell ref="A10:L10"/>
    <mergeCell ref="A11:B11"/>
    <mergeCell ref="C11:G11"/>
    <mergeCell ref="I11:L11"/>
    <mergeCell ref="K1:L1"/>
    <mergeCell ref="H2:H3"/>
    <mergeCell ref="K3:L3"/>
    <mergeCell ref="H5:L5"/>
    <mergeCell ref="H6:L6"/>
  </mergeCells>
  <phoneticPr fontId="1"/>
  <pageMargins left="0.7" right="0.7" top="0.75" bottom="0.75" header="0.3" footer="0.3"/>
  <pageSetup paperSize="9" scale="55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X48"/>
  <sheetViews>
    <sheetView showGridLines="0" zoomScale="55" zoomScaleNormal="55" workbookViewId="0">
      <selection activeCell="A10" sqref="A10:L10"/>
    </sheetView>
  </sheetViews>
  <sheetFormatPr defaultRowHeight="14.25" x14ac:dyDescent="0.15"/>
  <cols>
    <col min="1" max="1" width="6.625" style="3" customWidth="1"/>
    <col min="2" max="2" width="18.625" style="3" customWidth="1"/>
    <col min="3" max="3" width="6.625" style="3" customWidth="1"/>
    <col min="4" max="7" width="10.625" style="3" customWidth="1"/>
    <col min="8" max="8" width="24.625" style="3" customWidth="1"/>
    <col min="9" max="9" width="6.625" style="3" customWidth="1"/>
    <col min="10" max="11" width="10.625" style="3" customWidth="1"/>
    <col min="12" max="12" width="20.75" style="3" customWidth="1"/>
    <col min="13" max="13" width="9" style="3"/>
    <col min="15" max="15" width="43.75" customWidth="1"/>
    <col min="16" max="16" width="33.375" customWidth="1"/>
    <col min="17" max="17" width="35.125" customWidth="1"/>
    <col min="18" max="18" width="13.125" customWidth="1"/>
    <col min="19" max="19" width="15.625" customWidth="1"/>
  </cols>
  <sheetData>
    <row r="1" spans="1:24" ht="30" customHeight="1" x14ac:dyDescent="0.15">
      <c r="A1" s="29"/>
      <c r="B1" s="29"/>
      <c r="C1" s="29"/>
      <c r="D1" s="29"/>
      <c r="E1" s="29"/>
      <c r="F1" s="29"/>
      <c r="G1" s="29"/>
      <c r="H1" s="10" t="s">
        <v>11</v>
      </c>
      <c r="I1" s="1"/>
      <c r="J1" s="2" t="s">
        <v>12</v>
      </c>
      <c r="K1" s="43">
        <v>687</v>
      </c>
      <c r="L1" s="43"/>
    </row>
    <row r="2" spans="1:24" ht="30" customHeight="1" x14ac:dyDescent="0.15">
      <c r="A2" s="29"/>
      <c r="B2" s="29"/>
      <c r="C2" s="29"/>
      <c r="D2" s="29"/>
      <c r="E2" s="29"/>
      <c r="F2" s="29"/>
      <c r="G2" s="29"/>
      <c r="H2" s="44"/>
      <c r="I2" s="1"/>
      <c r="J2" s="1"/>
      <c r="K2" s="4"/>
      <c r="L2" s="4"/>
    </row>
    <row r="3" spans="1:24" ht="30" customHeight="1" x14ac:dyDescent="0.15">
      <c r="A3" s="29"/>
      <c r="B3" s="29"/>
      <c r="C3" s="29"/>
      <c r="D3" s="29"/>
      <c r="E3" s="29"/>
      <c r="F3" s="29"/>
      <c r="G3" s="29"/>
      <c r="H3" s="45"/>
      <c r="I3" s="1"/>
      <c r="J3" s="5" t="s">
        <v>13</v>
      </c>
      <c r="K3" s="46" t="e">
        <f>VLOOKUP($K$1,データベース!$A$2:$AA$467,4,FALSE)</f>
        <v>#N/A</v>
      </c>
      <c r="L3" s="46"/>
    </row>
    <row r="4" spans="1:24" ht="30" customHeight="1" x14ac:dyDescent="0.15">
      <c r="A4" s="29"/>
      <c r="B4" s="29"/>
      <c r="C4" s="29"/>
      <c r="D4" s="29"/>
      <c r="E4" s="29"/>
      <c r="F4" s="29"/>
      <c r="G4" s="29"/>
      <c r="H4" s="10"/>
      <c r="I4" s="1"/>
      <c r="J4" s="1"/>
      <c r="K4" s="6"/>
      <c r="L4" s="7"/>
    </row>
    <row r="5" spans="1:24" ht="30" customHeight="1" x14ac:dyDescent="0.2">
      <c r="A5" s="29"/>
      <c r="B5" s="29"/>
      <c r="C5" s="29"/>
      <c r="D5" s="29"/>
      <c r="E5" s="29"/>
      <c r="F5" s="29"/>
      <c r="G5" s="29"/>
      <c r="H5" s="47" t="s">
        <v>14</v>
      </c>
      <c r="I5" s="48"/>
      <c r="J5" s="48"/>
      <c r="K5" s="48"/>
      <c r="L5" s="48"/>
    </row>
    <row r="6" spans="1:24" ht="30" customHeight="1" x14ac:dyDescent="0.2">
      <c r="A6" s="29"/>
      <c r="B6" s="29"/>
      <c r="C6" s="29"/>
      <c r="D6" s="29"/>
      <c r="E6" s="29"/>
      <c r="F6" s="29"/>
      <c r="G6" s="29"/>
      <c r="H6" s="47" t="s">
        <v>15</v>
      </c>
      <c r="I6" s="48"/>
      <c r="J6" s="48"/>
      <c r="K6" s="48"/>
      <c r="L6" s="48"/>
    </row>
    <row r="7" spans="1:24" ht="30" customHeight="1" x14ac:dyDescent="0.15">
      <c r="A7" s="29"/>
      <c r="B7" s="29"/>
      <c r="C7" s="29"/>
      <c r="D7" s="29"/>
      <c r="E7" s="29"/>
      <c r="F7" s="29"/>
      <c r="G7" s="29"/>
      <c r="H7" s="49" t="s">
        <v>16</v>
      </c>
      <c r="I7" s="49"/>
      <c r="J7" s="49"/>
      <c r="K7" s="49"/>
      <c r="L7" s="49"/>
    </row>
    <row r="8" spans="1:24" ht="30" customHeight="1" x14ac:dyDescent="0.15">
      <c r="A8" s="8" t="s">
        <v>17</v>
      </c>
      <c r="B8" s="9"/>
      <c r="C8" s="10"/>
      <c r="D8" s="10"/>
      <c r="E8" s="10"/>
      <c r="F8" s="10"/>
      <c r="G8" s="10"/>
      <c r="H8" s="50" t="s">
        <v>18</v>
      </c>
      <c r="I8" s="50"/>
      <c r="J8" s="50"/>
      <c r="K8" s="50"/>
      <c r="L8" s="50"/>
    </row>
    <row r="9" spans="1:24" ht="30" customHeight="1" x14ac:dyDescent="0.15">
      <c r="A9" s="8"/>
      <c r="B9" s="9"/>
      <c r="C9" s="10"/>
      <c r="D9" s="10"/>
      <c r="E9" s="10"/>
      <c r="F9" s="10"/>
      <c r="G9" s="10"/>
      <c r="H9" s="10"/>
      <c r="I9" s="11"/>
      <c r="J9" s="11"/>
      <c r="K9" s="11"/>
      <c r="L9" s="11"/>
      <c r="M9" s="11"/>
    </row>
    <row r="10" spans="1:24" s="37" customFormat="1" ht="69.95" customHeight="1" x14ac:dyDescent="0.15">
      <c r="A10" s="51" t="e">
        <f>IF(I13="学校飲料水","学校飲料水水質検査成績書","飲料水水質検査成績書")</f>
        <v>#N/A</v>
      </c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36"/>
    </row>
    <row r="11" spans="1:24" ht="35.1" customHeight="1" x14ac:dyDescent="0.15">
      <c r="A11" s="52" t="s">
        <v>19</v>
      </c>
      <c r="B11" s="52"/>
      <c r="C11" s="53" t="e">
        <f>VLOOKUP($K$1,データベース!$A$2:$AA$467,7,FALSE)</f>
        <v>#N/A</v>
      </c>
      <c r="D11" s="54"/>
      <c r="E11" s="54"/>
      <c r="F11" s="54"/>
      <c r="G11" s="55"/>
      <c r="H11" s="33" t="s">
        <v>20</v>
      </c>
      <c r="I11" s="53" t="e">
        <f>VLOOKUP($K$1,データベース!$A$2:$AA$467,8,FALSE)</f>
        <v>#N/A</v>
      </c>
      <c r="J11" s="54"/>
      <c r="K11" s="54"/>
      <c r="L11" s="55"/>
    </row>
    <row r="12" spans="1:24" ht="35.1" customHeight="1" x14ac:dyDescent="0.15">
      <c r="A12" s="52" t="s">
        <v>21</v>
      </c>
      <c r="B12" s="52"/>
      <c r="C12" s="56" t="e">
        <f>VLOOKUP($K$1,データベース!$A$2:$AA$467,9,FALSE)</f>
        <v>#N/A</v>
      </c>
      <c r="D12" s="57"/>
      <c r="E12" s="57"/>
      <c r="F12" s="57"/>
      <c r="G12" s="58"/>
      <c r="H12" s="33" t="s">
        <v>22</v>
      </c>
      <c r="I12" s="56" t="e">
        <f>IF(VLOOKUP($K$1,データベース!$A$2:$AA$467,10,FALSE)=1,"井戸水",IF(VLOOKUP($K$1,データベース!$A$2:$AA$467,10,FALSE)=2,"水道",""))</f>
        <v>#N/A</v>
      </c>
      <c r="J12" s="57"/>
      <c r="K12" s="57"/>
      <c r="L12" s="58"/>
    </row>
    <row r="13" spans="1:24" ht="35.1" customHeight="1" x14ac:dyDescent="0.15">
      <c r="A13" s="52" t="s">
        <v>23</v>
      </c>
      <c r="B13" s="52"/>
      <c r="C13" s="13"/>
      <c r="D13" s="34"/>
      <c r="E13" s="30" t="e">
        <f>VLOOKUP($K$1,データベース!$A$2:$AA$467,11,FALSE)</f>
        <v>#N/A</v>
      </c>
      <c r="F13" s="59" t="s">
        <v>24</v>
      </c>
      <c r="G13" s="60"/>
      <c r="H13" s="33" t="s">
        <v>25</v>
      </c>
      <c r="I13" s="61" t="e">
        <f>IF(VLOOKUP($K$1,データベース!$A$2:$AA$467,6,FALSE)=1,"一般","学校飲料水")</f>
        <v>#N/A</v>
      </c>
      <c r="J13" s="62"/>
      <c r="K13" s="62"/>
      <c r="L13" s="63"/>
    </row>
    <row r="14" spans="1:24" ht="35.1" customHeight="1" x14ac:dyDescent="0.15">
      <c r="A14" s="64" t="e">
        <f>VLOOKUP($K$1,データベース!$A$2:$AA$467,3,FALSE)</f>
        <v>#N/A</v>
      </c>
      <c r="B14" s="64"/>
      <c r="C14" s="31" t="s">
        <v>26</v>
      </c>
      <c r="D14" s="35"/>
      <c r="E14" s="17"/>
      <c r="F14" s="17"/>
      <c r="G14" s="8"/>
      <c r="H14" s="8"/>
      <c r="I14" s="8"/>
      <c r="J14" s="8"/>
      <c r="K14" s="35"/>
      <c r="L14" s="8"/>
    </row>
    <row r="15" spans="1:24" ht="35.1" customHeight="1" x14ac:dyDescent="0.15">
      <c r="A15" s="65" t="s">
        <v>27</v>
      </c>
      <c r="B15" s="66"/>
      <c r="C15" s="66"/>
      <c r="D15" s="66"/>
      <c r="E15" s="67"/>
      <c r="F15" s="66" t="s">
        <v>28</v>
      </c>
      <c r="G15" s="66"/>
      <c r="H15" s="66"/>
      <c r="I15" s="66"/>
      <c r="J15" s="65" t="s">
        <v>29</v>
      </c>
      <c r="K15" s="66"/>
      <c r="L15" s="67"/>
      <c r="U15" s="28"/>
      <c r="V15" s="28"/>
      <c r="W15" s="28"/>
      <c r="X15" s="28"/>
    </row>
    <row r="16" spans="1:24" ht="35.1" customHeight="1" x14ac:dyDescent="0.15">
      <c r="A16" s="68" t="s">
        <v>30</v>
      </c>
      <c r="B16" s="69"/>
      <c r="C16" s="69"/>
      <c r="D16" s="69"/>
      <c r="E16" s="70"/>
      <c r="F16" s="71" t="e">
        <f>VLOOKUP($K$1,データベース!$A$2:$AA$467,12,FALSE)&amp;" 個/mℓ"</f>
        <v>#N/A</v>
      </c>
      <c r="G16" s="69"/>
      <c r="H16" s="69"/>
      <c r="I16" s="70"/>
      <c r="J16" s="71" t="s">
        <v>31</v>
      </c>
      <c r="K16" s="69"/>
      <c r="L16" s="72"/>
      <c r="U16" s="28"/>
      <c r="V16" s="28"/>
      <c r="W16" s="28"/>
      <c r="X16" s="28"/>
    </row>
    <row r="17" spans="1:24" ht="35.1" customHeight="1" x14ac:dyDescent="0.15">
      <c r="A17" s="73" t="s">
        <v>32</v>
      </c>
      <c r="B17" s="74"/>
      <c r="C17" s="74"/>
      <c r="D17" s="74"/>
      <c r="E17" s="75"/>
      <c r="F17" s="76" t="e">
        <f>IF(VLOOKUP($K$1,データベース!$A$2:$AA$467,13,FALSE)=1,"検出","不検出")</f>
        <v>#N/A</v>
      </c>
      <c r="G17" s="74"/>
      <c r="H17" s="74"/>
      <c r="I17" s="75"/>
      <c r="J17" s="76" t="s">
        <v>33</v>
      </c>
      <c r="K17" s="74"/>
      <c r="L17" s="77"/>
      <c r="U17" s="28"/>
      <c r="V17" s="28"/>
      <c r="W17" s="28"/>
      <c r="X17" s="28"/>
    </row>
    <row r="18" spans="1:24" ht="35.1" customHeight="1" x14ac:dyDescent="0.15">
      <c r="A18" s="73" t="s">
        <v>51</v>
      </c>
      <c r="B18" s="74"/>
      <c r="C18" s="74"/>
      <c r="D18" s="74"/>
      <c r="E18" s="75"/>
      <c r="F18" s="96" t="e">
        <f>IF(VLOOKUP($K$1,データベース!$A$2:$AA$467,14,FALSE)="＝＝","未測定",IF(VLOOKUP($K$1,データベース!$A$2:$AA$467,14,FALSE)=0,"0.04mg/L未満",VLOOKUP($K$1,データベース!$A$2:$AA$467,14,FALSE)&amp;"mg/L"))</f>
        <v>#N/A</v>
      </c>
      <c r="G18" s="97"/>
      <c r="H18" s="97"/>
      <c r="I18" s="98"/>
      <c r="J18" s="76" t="s">
        <v>55</v>
      </c>
      <c r="K18" s="74"/>
      <c r="L18" s="77"/>
      <c r="U18" s="28"/>
      <c r="V18" s="28"/>
      <c r="W18" s="28"/>
      <c r="X18" s="28"/>
    </row>
    <row r="19" spans="1:24" ht="35.1" customHeight="1" x14ac:dyDescent="0.15">
      <c r="A19" s="73" t="s">
        <v>54</v>
      </c>
      <c r="B19" s="74"/>
      <c r="C19" s="74"/>
      <c r="D19" s="74"/>
      <c r="E19" s="75"/>
      <c r="F19" s="96" t="e">
        <f>IF(VLOOKUP($K$1,データベース!$A$2:$AA$467,15,FALSE)="＝＝","未測定",IF(VLOOKUP($K$1,データベース!$A$2:$AA$467,15,FALSE)=0,"0.1mg/L未満",VLOOKUP($K$1,データベース!$A$2:$AA$467,15,FALSE)&amp;"mg/L"))</f>
        <v>#N/A</v>
      </c>
      <c r="G19" s="97"/>
      <c r="H19" s="97"/>
      <c r="I19" s="98"/>
      <c r="J19" s="76" t="s">
        <v>56</v>
      </c>
      <c r="K19" s="74"/>
      <c r="L19" s="77"/>
      <c r="U19" s="28"/>
      <c r="V19" s="28"/>
      <c r="W19" s="28"/>
      <c r="X19" s="28"/>
    </row>
    <row r="20" spans="1:24" ht="35.1" customHeight="1" x14ac:dyDescent="0.15">
      <c r="A20" s="73" t="s">
        <v>0</v>
      </c>
      <c r="B20" s="74"/>
      <c r="C20" s="74"/>
      <c r="D20" s="74"/>
      <c r="E20" s="75"/>
      <c r="F20" s="96" t="e">
        <f>IF(VLOOKUP($K$1,データベース!$A$2:$AA$467,16,FALSE)="＝＝","未測定",IF(VLOOKUP($K$1,データベース!$A$2:$AA$467,16,FALSE)=0,"0.001mg/L未満",VLOOKUP($K$1,データベース!$A$2:$AA$467,16,FALSE)&amp;"mg/L"))</f>
        <v>#N/A</v>
      </c>
      <c r="G20" s="97"/>
      <c r="H20" s="97"/>
      <c r="I20" s="98"/>
      <c r="J20" s="76" t="s">
        <v>57</v>
      </c>
      <c r="K20" s="74"/>
      <c r="L20" s="77"/>
      <c r="U20" s="28"/>
      <c r="V20" s="28"/>
      <c r="W20" s="28"/>
      <c r="X20" s="28"/>
    </row>
    <row r="21" spans="1:24" ht="35.1" customHeight="1" x14ac:dyDescent="0.15">
      <c r="A21" s="73" t="s">
        <v>1</v>
      </c>
      <c r="B21" s="74"/>
      <c r="C21" s="74"/>
      <c r="D21" s="74"/>
      <c r="E21" s="75"/>
      <c r="F21" s="96" t="e">
        <f>IF(VLOOKUP($K$1,データベース!$A$2:$AA$467,17,FALSE)="＝＝","未測定",IF(VLOOKUP($K$1,データベース!$A$2:$AA$467,17,FALSE)=0,"0.001mg/L未満",VLOOKUP($K$1,データベース!$A$2:$AA$467,17,FALSE)&amp;"mg/L"))</f>
        <v>#N/A</v>
      </c>
      <c r="G21" s="97"/>
      <c r="H21" s="97"/>
      <c r="I21" s="98"/>
      <c r="J21" s="76" t="s">
        <v>58</v>
      </c>
      <c r="K21" s="74"/>
      <c r="L21" s="77"/>
      <c r="U21" s="28"/>
      <c r="V21" s="28"/>
      <c r="W21" s="28"/>
      <c r="X21" s="28"/>
    </row>
    <row r="22" spans="1:24" ht="35.1" customHeight="1" x14ac:dyDescent="0.15">
      <c r="A22" s="73" t="s">
        <v>52</v>
      </c>
      <c r="B22" s="74"/>
      <c r="C22" s="74"/>
      <c r="D22" s="74"/>
      <c r="E22" s="75"/>
      <c r="F22" s="96" t="e">
        <f>IF(VLOOKUP($K$1,データベース!$A$2:$AA$467,18,FALSE)="＝＝","未測定",IF(VLOOKUP($K$1,データベース!$A$2:$AA$467,18,FALSE)=0,"0.02mg/L未満",VLOOKUP($K$1,データベース!$A$2:$AA$467,18,FALSE)&amp;"mg/L"))</f>
        <v>#N/A</v>
      </c>
      <c r="G22" s="97"/>
      <c r="H22" s="97"/>
      <c r="I22" s="98"/>
      <c r="J22" s="76" t="s">
        <v>59</v>
      </c>
      <c r="K22" s="74"/>
      <c r="L22" s="77"/>
      <c r="U22" s="28"/>
      <c r="V22" s="28"/>
      <c r="W22" s="28"/>
      <c r="X22" s="28"/>
    </row>
    <row r="23" spans="1:24" ht="35.1" customHeight="1" x14ac:dyDescent="0.15">
      <c r="A23" s="73" t="s">
        <v>53</v>
      </c>
      <c r="B23" s="74"/>
      <c r="C23" s="74"/>
      <c r="D23" s="74"/>
      <c r="E23" s="75"/>
      <c r="F23" s="96" t="e">
        <f>IF(VLOOKUP($K$1,データベース!$A$2:$AA$467,19,FALSE)="＝＝","未測定",IF(VLOOKUP($K$1,データベース!$A$2:$AA$467,19,FALSE)=0,"0.005mg/L未満",VLOOKUP($K$1,データベース!$A$2:$AA$467,19,FALSE)&amp;"mg/L"))</f>
        <v>#N/A</v>
      </c>
      <c r="G23" s="97"/>
      <c r="H23" s="97"/>
      <c r="I23" s="98"/>
      <c r="J23" s="76" t="s">
        <v>60</v>
      </c>
      <c r="K23" s="74"/>
      <c r="L23" s="77"/>
      <c r="U23" s="28"/>
      <c r="V23" s="28"/>
      <c r="W23" s="28"/>
      <c r="X23" s="28"/>
    </row>
    <row r="24" spans="1:24" ht="35.1" customHeight="1" x14ac:dyDescent="0.15">
      <c r="A24" s="73" t="s">
        <v>4</v>
      </c>
      <c r="B24" s="74"/>
      <c r="C24" s="74"/>
      <c r="D24" s="74"/>
      <c r="E24" s="75"/>
      <c r="F24" s="76" t="e">
        <f>VLOOKUP($K$1,データベース!$A$2:$AA$467,20,FALSE)&amp;" mg／L"</f>
        <v>#N/A</v>
      </c>
      <c r="G24" s="78"/>
      <c r="H24" s="78"/>
      <c r="I24" s="79"/>
      <c r="J24" s="76" t="s">
        <v>34</v>
      </c>
      <c r="K24" s="78"/>
      <c r="L24" s="80"/>
      <c r="U24" s="28"/>
      <c r="V24" s="28"/>
      <c r="W24" s="28"/>
      <c r="X24" s="28"/>
    </row>
    <row r="25" spans="1:24" ht="35.1" customHeight="1" x14ac:dyDescent="0.15">
      <c r="A25" s="73" t="s">
        <v>35</v>
      </c>
      <c r="B25" s="74"/>
      <c r="C25" s="74"/>
      <c r="D25" s="74"/>
      <c r="E25" s="75"/>
      <c r="F25" s="76" t="e">
        <f>IF(VLOOKUP($K$1,データベース!$A$2:$AA$467,21,FALSE)&lt;0.2,"0.2 mg/L未満",VLOOKUP($K$1,データベース!$A$2:$AA$467,21,FALSE)&amp;" mg／L")</f>
        <v>#N/A</v>
      </c>
      <c r="G25" s="78"/>
      <c r="H25" s="78"/>
      <c r="I25" s="79"/>
      <c r="J25" s="76" t="s">
        <v>36</v>
      </c>
      <c r="K25" s="78"/>
      <c r="L25" s="80"/>
      <c r="U25" s="28"/>
      <c r="V25" s="28"/>
      <c r="W25" s="28"/>
      <c r="X25" s="28"/>
    </row>
    <row r="26" spans="1:24" ht="35.1" customHeight="1" x14ac:dyDescent="0.15">
      <c r="A26" s="73" t="s">
        <v>37</v>
      </c>
      <c r="B26" s="74"/>
      <c r="C26" s="74"/>
      <c r="D26" s="74"/>
      <c r="E26" s="75"/>
      <c r="F26" s="81" t="e">
        <f>VLOOKUP($K$1,データベース!$A$2:$AA$467,22,FALSE)</f>
        <v>#N/A</v>
      </c>
      <c r="G26" s="82"/>
      <c r="H26" s="82"/>
      <c r="I26" s="83"/>
      <c r="J26" s="76" t="s">
        <v>38</v>
      </c>
      <c r="K26" s="78"/>
      <c r="L26" s="80"/>
    </row>
    <row r="27" spans="1:24" ht="35.1" customHeight="1" x14ac:dyDescent="0.15">
      <c r="A27" s="73" t="s">
        <v>7</v>
      </c>
      <c r="B27" s="74"/>
      <c r="C27" s="74"/>
      <c r="D27" s="74"/>
      <c r="E27" s="75"/>
      <c r="F27" s="76" t="e">
        <f>IF(VLOOKUP($K$1,データベース!$A$2:$AA$467,23,FALSE)=1,"異常",IF(VLOOKUP($K$1,データベース!$A$2:$AA$467,23,FALSE)=2,"未検査","異常なし"))</f>
        <v>#N/A</v>
      </c>
      <c r="G27" s="78"/>
      <c r="H27" s="78"/>
      <c r="I27" s="79"/>
      <c r="J27" s="76" t="s">
        <v>39</v>
      </c>
      <c r="K27" s="78"/>
      <c r="L27" s="80"/>
      <c r="U27" s="28"/>
      <c r="V27" s="28"/>
      <c r="W27" s="28"/>
    </row>
    <row r="28" spans="1:24" ht="35.1" customHeight="1" x14ac:dyDescent="0.15">
      <c r="A28" s="73" t="s">
        <v>8</v>
      </c>
      <c r="B28" s="74"/>
      <c r="C28" s="74"/>
      <c r="D28" s="74"/>
      <c r="E28" s="75"/>
      <c r="F28" s="76" t="e">
        <f>IF(VLOOKUP($K$1,データベース!$A$2:$AA$467,24,FALSE)=1,"異常","異常なし")</f>
        <v>#N/A</v>
      </c>
      <c r="G28" s="78"/>
      <c r="H28" s="78"/>
      <c r="I28" s="79"/>
      <c r="J28" s="76" t="s">
        <v>39</v>
      </c>
      <c r="K28" s="78"/>
      <c r="L28" s="80"/>
      <c r="U28" s="28"/>
      <c r="V28" s="28"/>
      <c r="W28" s="28"/>
    </row>
    <row r="29" spans="1:24" ht="35.1" customHeight="1" x14ac:dyDescent="0.15">
      <c r="A29" s="73" t="s">
        <v>9</v>
      </c>
      <c r="B29" s="74"/>
      <c r="C29" s="74"/>
      <c r="D29" s="74"/>
      <c r="E29" s="75"/>
      <c r="F29" s="76" t="e">
        <f>IF(VLOOKUP($K$1,データベース!$A$2:$AA$467,25,FALSE)&lt;1,"1 度未満",VLOOKUP($K$1,データベース!$A$2:$AA$467,25,FALSE)&amp;" 度")</f>
        <v>#N/A</v>
      </c>
      <c r="G29" s="78"/>
      <c r="H29" s="78"/>
      <c r="I29" s="79"/>
      <c r="J29" s="76" t="s">
        <v>40</v>
      </c>
      <c r="K29" s="78"/>
      <c r="L29" s="80"/>
      <c r="U29" s="28"/>
      <c r="V29" s="28"/>
      <c r="W29" s="28"/>
    </row>
    <row r="30" spans="1:24" ht="35.1" customHeight="1" x14ac:dyDescent="0.15">
      <c r="A30" s="73" t="s">
        <v>10</v>
      </c>
      <c r="B30" s="74"/>
      <c r="C30" s="74"/>
      <c r="D30" s="74"/>
      <c r="E30" s="75"/>
      <c r="F30" s="76" t="e">
        <f>IF(VLOOKUP($K$1,データベース!$A$2:$AA$467,26,FALSE)&lt;0.5,"0.5 度未満",VLOOKUP($K$1,データベース!$A$2:$AA$467,26,FALSE)&amp;" 度")</f>
        <v>#N/A</v>
      </c>
      <c r="G30" s="78"/>
      <c r="H30" s="78"/>
      <c r="I30" s="79"/>
      <c r="J30" s="76" t="s">
        <v>41</v>
      </c>
      <c r="K30" s="78"/>
      <c r="L30" s="80"/>
      <c r="U30" s="28"/>
      <c r="V30" s="28"/>
      <c r="W30" s="28"/>
    </row>
    <row r="31" spans="1:24" ht="35.1" customHeight="1" x14ac:dyDescent="0.15">
      <c r="A31" s="73" t="s">
        <v>48</v>
      </c>
      <c r="B31" s="74"/>
      <c r="C31" s="74"/>
      <c r="D31" s="74"/>
      <c r="E31" s="75"/>
      <c r="F31" s="76" t="e">
        <f>VLOOKUP($K$1,データベース!$A$2:$AA$467,27,FALSE)&amp;" mg／L"</f>
        <v>#N/A</v>
      </c>
      <c r="G31" s="78"/>
      <c r="H31" s="78"/>
      <c r="I31" s="79"/>
      <c r="J31" s="76" t="s">
        <v>49</v>
      </c>
      <c r="K31" s="78"/>
      <c r="L31" s="80"/>
      <c r="U31" s="28"/>
      <c r="V31" s="28"/>
      <c r="W31" s="28"/>
    </row>
    <row r="32" spans="1:24" ht="35.1" customHeight="1" x14ac:dyDescent="0.15">
      <c r="A32" s="73"/>
      <c r="B32" s="74"/>
      <c r="C32" s="74"/>
      <c r="D32" s="74"/>
      <c r="E32" s="75"/>
      <c r="F32" s="76"/>
      <c r="G32" s="74"/>
      <c r="H32" s="74"/>
      <c r="I32" s="75"/>
      <c r="J32" s="76"/>
      <c r="K32" s="74"/>
      <c r="L32" s="77"/>
      <c r="U32" s="28"/>
      <c r="V32" s="28"/>
      <c r="W32" s="28"/>
    </row>
    <row r="33" spans="1:23" ht="35.1" customHeight="1" x14ac:dyDescent="0.15">
      <c r="A33" s="73"/>
      <c r="B33" s="74"/>
      <c r="C33" s="74"/>
      <c r="D33" s="74"/>
      <c r="E33" s="75"/>
      <c r="F33" s="76"/>
      <c r="G33" s="74"/>
      <c r="H33" s="74"/>
      <c r="I33" s="75"/>
      <c r="J33" s="76"/>
      <c r="K33" s="74"/>
      <c r="L33" s="77"/>
      <c r="U33" s="28"/>
      <c r="V33" s="28"/>
      <c r="W33" s="28"/>
    </row>
    <row r="34" spans="1:23" ht="35.1" customHeight="1" x14ac:dyDescent="0.15">
      <c r="A34" s="73"/>
      <c r="B34" s="74"/>
      <c r="C34" s="74"/>
      <c r="D34" s="74"/>
      <c r="E34" s="75"/>
      <c r="F34" s="76"/>
      <c r="G34" s="74"/>
      <c r="H34" s="74"/>
      <c r="I34" s="75"/>
      <c r="J34" s="76"/>
      <c r="K34" s="74"/>
      <c r="L34" s="77"/>
      <c r="U34" s="28"/>
      <c r="V34" s="28"/>
      <c r="W34" s="28"/>
    </row>
    <row r="35" spans="1:23" ht="35.1" customHeight="1" x14ac:dyDescent="0.15">
      <c r="A35" s="73"/>
      <c r="B35" s="74"/>
      <c r="C35" s="74"/>
      <c r="D35" s="74"/>
      <c r="E35" s="75"/>
      <c r="F35" s="76"/>
      <c r="G35" s="74"/>
      <c r="H35" s="74"/>
      <c r="I35" s="75"/>
      <c r="J35" s="76"/>
      <c r="K35" s="74"/>
      <c r="L35" s="77"/>
      <c r="U35" s="28"/>
      <c r="V35" s="28"/>
      <c r="W35" s="28"/>
    </row>
    <row r="36" spans="1:23" ht="35.1" customHeight="1" x14ac:dyDescent="0.15">
      <c r="A36" s="73"/>
      <c r="B36" s="74"/>
      <c r="C36" s="74"/>
      <c r="D36" s="74"/>
      <c r="E36" s="75"/>
      <c r="F36" s="76"/>
      <c r="G36" s="74"/>
      <c r="H36" s="74"/>
      <c r="I36" s="75"/>
      <c r="J36" s="76"/>
      <c r="K36" s="74"/>
      <c r="L36" s="77"/>
      <c r="U36" s="28"/>
      <c r="V36" s="28"/>
      <c r="W36" s="28"/>
    </row>
    <row r="37" spans="1:23" ht="35.1" customHeight="1" x14ac:dyDescent="0.15">
      <c r="A37" s="87" t="s">
        <v>42</v>
      </c>
      <c r="B37" s="88"/>
      <c r="C37" s="89" t="e">
        <f>"上記検査範囲において"&amp;VLOOKUP($K$1,データベース!$A$2:$AA$467,2,FALSE)&amp;"です。"</f>
        <v>#N/A</v>
      </c>
      <c r="D37" s="89"/>
      <c r="E37" s="89"/>
      <c r="F37" s="89"/>
      <c r="G37" s="89"/>
      <c r="H37" s="89"/>
      <c r="I37" s="89"/>
      <c r="J37" s="89"/>
      <c r="K37" s="89"/>
      <c r="L37" s="90"/>
    </row>
    <row r="38" spans="1:23" ht="35.1" customHeight="1" x14ac:dyDescent="0.15">
      <c r="A38" s="18"/>
      <c r="B38" s="8"/>
      <c r="C38" s="91"/>
      <c r="D38" s="91"/>
      <c r="E38" s="91"/>
      <c r="F38" s="91"/>
      <c r="G38" s="91"/>
      <c r="H38" s="91"/>
      <c r="I38" s="91"/>
      <c r="J38" s="91"/>
      <c r="K38" s="91"/>
      <c r="L38" s="92"/>
    </row>
    <row r="39" spans="1:23" ht="30" customHeight="1" x14ac:dyDescent="0.15">
      <c r="A39" s="19"/>
      <c r="B39" s="93" t="s">
        <v>43</v>
      </c>
      <c r="C39" s="93"/>
      <c r="D39" s="93"/>
      <c r="E39" s="93"/>
      <c r="F39" s="93"/>
      <c r="G39" s="93"/>
      <c r="H39" s="93"/>
      <c r="I39" s="20" t="s">
        <v>44</v>
      </c>
      <c r="J39" s="20"/>
      <c r="K39" s="32"/>
      <c r="L39" s="22"/>
    </row>
    <row r="40" spans="1:23" ht="30" customHeight="1" x14ac:dyDescent="0.15">
      <c r="A40" s="23" t="s">
        <v>45</v>
      </c>
      <c r="B40" s="94" t="s">
        <v>46</v>
      </c>
      <c r="C40" s="94"/>
      <c r="D40" s="94"/>
      <c r="E40" s="94"/>
      <c r="F40" s="94"/>
      <c r="G40" s="94"/>
      <c r="H40" s="94"/>
      <c r="I40" s="94"/>
      <c r="J40" s="94"/>
      <c r="K40" s="94"/>
      <c r="L40" s="95"/>
    </row>
    <row r="41" spans="1:23" ht="30" customHeight="1" x14ac:dyDescent="0.15">
      <c r="A41" s="84" t="s">
        <v>47</v>
      </c>
      <c r="B41" s="85"/>
      <c r="C41" s="85"/>
      <c r="D41" s="85"/>
      <c r="E41" s="85"/>
      <c r="F41" s="85"/>
      <c r="G41" s="85"/>
      <c r="H41" s="85"/>
      <c r="I41" s="85"/>
      <c r="J41" s="85"/>
      <c r="K41" s="85"/>
      <c r="L41" s="86"/>
    </row>
    <row r="42" spans="1:23" x14ac:dyDescent="0.15">
      <c r="A42" s="10"/>
      <c r="B42" s="10"/>
      <c r="C42" s="10"/>
      <c r="D42" s="10"/>
      <c r="E42" s="24"/>
      <c r="F42" s="24"/>
      <c r="G42" s="10"/>
      <c r="H42" s="10"/>
      <c r="I42" s="10"/>
      <c r="J42" s="10"/>
      <c r="K42" s="25"/>
      <c r="L42" s="26"/>
    </row>
    <row r="48" spans="1:23" x14ac:dyDescent="0.15">
      <c r="I48" s="27"/>
    </row>
  </sheetData>
  <mergeCells count="90">
    <mergeCell ref="A23:E23"/>
    <mergeCell ref="F23:I23"/>
    <mergeCell ref="J23:L23"/>
    <mergeCell ref="F20:I20"/>
    <mergeCell ref="J20:L20"/>
    <mergeCell ref="A21:E21"/>
    <mergeCell ref="F21:I21"/>
    <mergeCell ref="J21:L21"/>
    <mergeCell ref="A22:E22"/>
    <mergeCell ref="F22:I22"/>
    <mergeCell ref="J22:L22"/>
    <mergeCell ref="B39:H39"/>
    <mergeCell ref="B40:L40"/>
    <mergeCell ref="A41:L41"/>
    <mergeCell ref="A18:E18"/>
    <mergeCell ref="F18:I18"/>
    <mergeCell ref="J18:L18"/>
    <mergeCell ref="A19:E19"/>
    <mergeCell ref="F19:I19"/>
    <mergeCell ref="J19:L19"/>
    <mergeCell ref="A20:E20"/>
    <mergeCell ref="A36:E36"/>
    <mergeCell ref="F36:I36"/>
    <mergeCell ref="J36:L36"/>
    <mergeCell ref="A37:B37"/>
    <mergeCell ref="C37:L37"/>
    <mergeCell ref="C38:L38"/>
    <mergeCell ref="A34:E34"/>
    <mergeCell ref="F34:I34"/>
    <mergeCell ref="J34:L34"/>
    <mergeCell ref="A35:E35"/>
    <mergeCell ref="F35:I35"/>
    <mergeCell ref="J35:L35"/>
    <mergeCell ref="A32:E32"/>
    <mergeCell ref="F32:I32"/>
    <mergeCell ref="J32:L32"/>
    <mergeCell ref="A33:E33"/>
    <mergeCell ref="F33:I33"/>
    <mergeCell ref="J33:L33"/>
    <mergeCell ref="A30:E30"/>
    <mergeCell ref="F30:I30"/>
    <mergeCell ref="J30:L30"/>
    <mergeCell ref="A31:E31"/>
    <mergeCell ref="F31:I31"/>
    <mergeCell ref="J31:L31"/>
    <mergeCell ref="A28:E28"/>
    <mergeCell ref="F28:I28"/>
    <mergeCell ref="J28:L28"/>
    <mergeCell ref="A29:E29"/>
    <mergeCell ref="F29:I29"/>
    <mergeCell ref="J29:L29"/>
    <mergeCell ref="A26:E26"/>
    <mergeCell ref="F26:I26"/>
    <mergeCell ref="J26:L26"/>
    <mergeCell ref="A27:E27"/>
    <mergeCell ref="F27:I27"/>
    <mergeCell ref="J27:L27"/>
    <mergeCell ref="A24:E24"/>
    <mergeCell ref="F24:I24"/>
    <mergeCell ref="J24:L24"/>
    <mergeCell ref="A25:E25"/>
    <mergeCell ref="F25:I25"/>
    <mergeCell ref="J25:L25"/>
    <mergeCell ref="A16:E16"/>
    <mergeCell ref="F16:I16"/>
    <mergeCell ref="J16:L16"/>
    <mergeCell ref="A17:E17"/>
    <mergeCell ref="F17:I17"/>
    <mergeCell ref="J17:L17"/>
    <mergeCell ref="A13:B13"/>
    <mergeCell ref="F13:G13"/>
    <mergeCell ref="I13:L13"/>
    <mergeCell ref="A14:B14"/>
    <mergeCell ref="A15:E15"/>
    <mergeCell ref="F15:I15"/>
    <mergeCell ref="J15:L15"/>
    <mergeCell ref="A12:B12"/>
    <mergeCell ref="C12:G12"/>
    <mergeCell ref="I12:L12"/>
    <mergeCell ref="K1:L1"/>
    <mergeCell ref="H2:H3"/>
    <mergeCell ref="K3:L3"/>
    <mergeCell ref="H5:L5"/>
    <mergeCell ref="H6:L6"/>
    <mergeCell ref="H7:L7"/>
    <mergeCell ref="H8:L8"/>
    <mergeCell ref="A10:L10"/>
    <mergeCell ref="A11:B11"/>
    <mergeCell ref="C11:G11"/>
    <mergeCell ref="I11:L11"/>
  </mergeCells>
  <phoneticPr fontId="1"/>
  <pageMargins left="0.7" right="0.7" top="0.75" bottom="0.75" header="0.3" footer="0.3"/>
  <pageSetup paperSize="9" scale="55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データベース</vt:lpstr>
      <vt:lpstr>学校飲料水10項目</vt:lpstr>
      <vt:lpstr>それ以外</vt:lpstr>
      <vt:lpstr>それ以外!Print_Area</vt:lpstr>
      <vt:lpstr>学校飲料水10項目!Print_Area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kensa</dc:creator>
  <cp:lastModifiedBy>kensa</cp:lastModifiedBy>
  <cp:lastPrinted>2024-05-07T00:43:29Z</cp:lastPrinted>
  <dcterms:created xsi:type="dcterms:W3CDTF">2023-03-10T05:47:48Z</dcterms:created>
  <dcterms:modified xsi:type="dcterms:W3CDTF">2024-05-07T06:27:19Z</dcterms:modified>
</cp:coreProperties>
</file>